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Titles" localSheetId="1">' Račun prihoda i rashoda'!$8:$9</definedName>
    <definedName name="_xlnm.Print_Area" localSheetId="1">' Račun prihoda i rashoda'!$B$1:$I$29</definedName>
    <definedName name="_xlnm.Print_Area" localSheetId="6">'Posebni dio'!$A$1:$C$10</definedName>
    <definedName name="_xlnm.Print_Area" localSheetId="0">SAŽETAK!$B$1:$K$27</definedName>
  </definedNames>
  <calcPr calcId="145621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G52" i="3" l="1"/>
  <c r="G98" i="3"/>
  <c r="G83" i="3"/>
  <c r="G76" i="3"/>
  <c r="G71" i="3"/>
  <c r="G67" i="3"/>
  <c r="G65" i="3"/>
  <c r="G64" i="3"/>
  <c r="G63" i="3"/>
  <c r="G61" i="3"/>
  <c r="G59" i="3"/>
  <c r="G58" i="3"/>
  <c r="G56" i="3"/>
  <c r="G55" i="3"/>
  <c r="G54" i="3"/>
  <c r="G53" i="3"/>
  <c r="G51" i="3"/>
  <c r="G49" i="3"/>
  <c r="G47" i="3"/>
  <c r="H67" i="3" l="1"/>
  <c r="H52" i="3"/>
  <c r="H63" i="3"/>
  <c r="H64" i="3"/>
  <c r="H98" i="3"/>
  <c r="H85" i="3"/>
  <c r="H84" i="3"/>
  <c r="H76" i="3"/>
  <c r="H71" i="3"/>
  <c r="H70" i="3"/>
  <c r="H69" i="3"/>
  <c r="H68" i="3"/>
  <c r="H65" i="3"/>
  <c r="H61" i="3"/>
  <c r="H60" i="3"/>
  <c r="H59" i="3"/>
  <c r="H58" i="3"/>
  <c r="H56" i="3"/>
  <c r="H55" i="3"/>
  <c r="H54" i="3"/>
  <c r="H53" i="3"/>
  <c r="H51" i="3"/>
  <c r="H49" i="3"/>
  <c r="H47" i="3"/>
  <c r="G12" i="1" l="1"/>
  <c r="H12" i="1"/>
  <c r="I12" i="1"/>
  <c r="J12" i="1"/>
  <c r="G15" i="1"/>
  <c r="H15" i="1"/>
  <c r="I15" i="1"/>
  <c r="J15" i="1"/>
  <c r="J16" i="1" l="1"/>
  <c r="L12" i="1"/>
  <c r="K12" i="1"/>
  <c r="I16" i="1"/>
  <c r="H16" i="1"/>
  <c r="G16" i="1"/>
  <c r="K16" i="1" s="1"/>
  <c r="L15" i="1"/>
  <c r="K15" i="1"/>
  <c r="H26" i="1"/>
  <c r="I26" i="1"/>
  <c r="J26" i="1"/>
  <c r="L26" i="1" s="1"/>
  <c r="G26" i="1"/>
  <c r="H23" i="1"/>
  <c r="I23" i="1"/>
  <c r="J23" i="1"/>
  <c r="K23" i="1" s="1"/>
  <c r="G23" i="1"/>
  <c r="K26" i="1" l="1"/>
  <c r="I27" i="1"/>
  <c r="J27" i="1"/>
  <c r="L23" i="1"/>
  <c r="H27" i="1"/>
  <c r="L16" i="1"/>
  <c r="G27" i="1"/>
  <c r="K27" i="1" s="1"/>
  <c r="E148" i="15"/>
  <c r="F148" i="15" s="1"/>
  <c r="D148" i="15"/>
  <c r="C148" i="15"/>
  <c r="E146" i="15"/>
  <c r="F146" i="15" s="1"/>
  <c r="D146" i="15"/>
  <c r="C146" i="15"/>
  <c r="E145" i="15"/>
  <c r="F145" i="15" s="1"/>
  <c r="D145" i="15"/>
  <c r="C145" i="15"/>
  <c r="E144" i="15"/>
  <c r="F144" i="15" s="1"/>
  <c r="D144" i="15"/>
  <c r="C144" i="15"/>
  <c r="E142" i="15"/>
  <c r="F142" i="15" s="1"/>
  <c r="D142" i="15"/>
  <c r="C142" i="15"/>
  <c r="E140" i="15"/>
  <c r="F140" i="15" s="1"/>
  <c r="D140" i="15"/>
  <c r="C140" i="15"/>
  <c r="E139" i="15"/>
  <c r="F139" i="15" s="1"/>
  <c r="D139" i="15"/>
  <c r="C139" i="15"/>
  <c r="E138" i="15"/>
  <c r="F138" i="15" s="1"/>
  <c r="D138" i="15"/>
  <c r="C138" i="15"/>
  <c r="E137" i="15"/>
  <c r="F137" i="15" s="1"/>
  <c r="D137" i="15"/>
  <c r="C137" i="15"/>
  <c r="E134" i="15"/>
  <c r="F134" i="15" s="1"/>
  <c r="D134" i="15"/>
  <c r="C134" i="15"/>
  <c r="E133" i="15"/>
  <c r="F133" i="15" s="1"/>
  <c r="D133" i="15"/>
  <c r="C133" i="15"/>
  <c r="E132" i="15"/>
  <c r="F132" i="15" s="1"/>
  <c r="D132" i="15"/>
  <c r="C132" i="15"/>
  <c r="E130" i="15"/>
  <c r="F130" i="15" s="1"/>
  <c r="D130" i="15"/>
  <c r="C130" i="15"/>
  <c r="E129" i="15"/>
  <c r="F129" i="15" s="1"/>
  <c r="D129" i="15"/>
  <c r="C129" i="15"/>
  <c r="E127" i="15"/>
  <c r="F127" i="15" s="1"/>
  <c r="D127" i="15"/>
  <c r="C127" i="15"/>
  <c r="E125" i="15"/>
  <c r="F125" i="15" s="1"/>
  <c r="D125" i="15"/>
  <c r="C125" i="15"/>
  <c r="E119" i="15"/>
  <c r="F119" i="15" s="1"/>
  <c r="D119" i="15"/>
  <c r="C119" i="15"/>
  <c r="E118" i="15"/>
  <c r="F118" i="15" s="1"/>
  <c r="D118" i="15"/>
  <c r="C118" i="15"/>
  <c r="E117" i="15"/>
  <c r="F117" i="15" s="1"/>
  <c r="D117" i="15"/>
  <c r="C117" i="15"/>
  <c r="E115" i="15"/>
  <c r="F115" i="15" s="1"/>
  <c r="D115" i="15"/>
  <c r="C115" i="15"/>
  <c r="E114" i="15"/>
  <c r="F114" i="15" s="1"/>
  <c r="D114" i="15"/>
  <c r="C114" i="15"/>
  <c r="E109" i="15"/>
  <c r="F109" i="15" s="1"/>
  <c r="D109" i="15"/>
  <c r="C109" i="15"/>
  <c r="E101" i="15"/>
  <c r="F101" i="15" s="1"/>
  <c r="D101" i="15"/>
  <c r="C101" i="15"/>
  <c r="E94" i="15"/>
  <c r="F94" i="15" s="1"/>
  <c r="D94" i="15"/>
  <c r="C94" i="15"/>
  <c r="E91" i="15"/>
  <c r="F91" i="15" s="1"/>
  <c r="D91" i="15"/>
  <c r="C91" i="15"/>
  <c r="E90" i="15"/>
  <c r="F90" i="15" s="1"/>
  <c r="D90" i="15"/>
  <c r="C90" i="15"/>
  <c r="E89" i="15"/>
  <c r="F89" i="15" s="1"/>
  <c r="D89" i="15"/>
  <c r="C89" i="15"/>
  <c r="E88" i="15"/>
  <c r="F88" i="15" s="1"/>
  <c r="D88" i="15"/>
  <c r="C88" i="15"/>
  <c r="E85" i="15"/>
  <c r="E84" i="15" s="1"/>
  <c r="E83" i="15" s="1"/>
  <c r="D85" i="15"/>
  <c r="D84" i="15" s="1"/>
  <c r="D83" i="15" s="1"/>
  <c r="C85" i="15"/>
  <c r="C84" i="15" s="1"/>
  <c r="C83" i="15" s="1"/>
  <c r="E81" i="15"/>
  <c r="D81" i="15"/>
  <c r="F81" i="15" s="1"/>
  <c r="C81" i="15"/>
  <c r="E80" i="15"/>
  <c r="D80" i="15"/>
  <c r="F80" i="15" s="1"/>
  <c r="C80" i="15"/>
  <c r="E78" i="15"/>
  <c r="D78" i="15"/>
  <c r="F78" i="15" s="1"/>
  <c r="C78" i="15"/>
  <c r="E77" i="15"/>
  <c r="D77" i="15"/>
  <c r="F77" i="15" s="1"/>
  <c r="C77" i="15"/>
  <c r="E76" i="15"/>
  <c r="D76" i="15"/>
  <c r="F76" i="15" s="1"/>
  <c r="C76" i="15"/>
  <c r="E75" i="15"/>
  <c r="D75" i="15"/>
  <c r="F75" i="15" s="1"/>
  <c r="C75" i="15"/>
  <c r="E72" i="15"/>
  <c r="D72" i="15"/>
  <c r="F72" i="15" s="1"/>
  <c r="C72" i="15"/>
  <c r="E71" i="15"/>
  <c r="D71" i="15"/>
  <c r="F71" i="15" s="1"/>
  <c r="C71" i="15"/>
  <c r="E70" i="15"/>
  <c r="D70" i="15"/>
  <c r="F70" i="15" s="1"/>
  <c r="C70" i="15"/>
  <c r="E68" i="15"/>
  <c r="D68" i="15"/>
  <c r="F68" i="15" s="1"/>
  <c r="C68" i="15"/>
  <c r="E67" i="15"/>
  <c r="D67" i="15"/>
  <c r="F67" i="15" s="1"/>
  <c r="C67" i="15"/>
  <c r="E65" i="15"/>
  <c r="D65" i="15"/>
  <c r="F65" i="15" s="1"/>
  <c r="C65" i="15"/>
  <c r="E59" i="15"/>
  <c r="D59" i="15"/>
  <c r="F59" i="15" s="1"/>
  <c r="C59" i="15"/>
  <c r="E58" i="15"/>
  <c r="D58" i="15"/>
  <c r="F58" i="15" s="1"/>
  <c r="C58" i="15"/>
  <c r="E57" i="15"/>
  <c r="D57" i="15"/>
  <c r="F57" i="15" s="1"/>
  <c r="C57" i="15"/>
  <c r="E55" i="15"/>
  <c r="D55" i="15"/>
  <c r="F55" i="15" s="1"/>
  <c r="C55" i="15"/>
  <c r="E53" i="15"/>
  <c r="D53" i="15"/>
  <c r="F53" i="15" s="1"/>
  <c r="C53" i="15"/>
  <c r="E52" i="15"/>
  <c r="D52" i="15"/>
  <c r="F52" i="15" s="1"/>
  <c r="C52" i="15"/>
  <c r="E46" i="15"/>
  <c r="D46" i="15"/>
  <c r="F46" i="15" s="1"/>
  <c r="C46" i="15"/>
  <c r="E37" i="15"/>
  <c r="F37" i="15" s="1"/>
  <c r="D37" i="15"/>
  <c r="C37" i="15"/>
  <c r="E30" i="15"/>
  <c r="F30" i="15" s="1"/>
  <c r="D30" i="15"/>
  <c r="C30" i="15"/>
  <c r="E26" i="15"/>
  <c r="F26" i="15" s="1"/>
  <c r="D26" i="15"/>
  <c r="C26" i="15"/>
  <c r="E25" i="15"/>
  <c r="F25" i="15" s="1"/>
  <c r="D25" i="15"/>
  <c r="C25" i="15"/>
  <c r="E22" i="15"/>
  <c r="F22" i="15" s="1"/>
  <c r="D22" i="15"/>
  <c r="C22" i="15"/>
  <c r="E20" i="15"/>
  <c r="F20" i="15" s="1"/>
  <c r="D20" i="15"/>
  <c r="C20" i="15"/>
  <c r="E16" i="15"/>
  <c r="F16" i="15" s="1"/>
  <c r="D16" i="15"/>
  <c r="C16" i="15"/>
  <c r="E15" i="15"/>
  <c r="F15" i="15" s="1"/>
  <c r="D15" i="15"/>
  <c r="C15" i="15"/>
  <c r="E14" i="15"/>
  <c r="F14" i="15" s="1"/>
  <c r="D14" i="15"/>
  <c r="C14" i="15"/>
  <c r="E13" i="15"/>
  <c r="F13" i="15" s="1"/>
  <c r="D13" i="15"/>
  <c r="C13" i="15"/>
  <c r="D10" i="15"/>
  <c r="C10" i="15"/>
  <c r="E9" i="15"/>
  <c r="F9" i="15" s="1"/>
  <c r="D9" i="15"/>
  <c r="C9" i="15"/>
  <c r="D8" i="15"/>
  <c r="C8" i="15"/>
  <c r="E7" i="15"/>
  <c r="F7" i="15" s="1"/>
  <c r="D7" i="15"/>
  <c r="C7" i="15"/>
  <c r="H8" i="8"/>
  <c r="G8" i="8"/>
  <c r="H7" i="8"/>
  <c r="F7" i="8"/>
  <c r="F6" i="8" s="1"/>
  <c r="H6" i="8" s="1"/>
  <c r="E7" i="8"/>
  <c r="D7" i="8"/>
  <c r="D6" i="8" s="1"/>
  <c r="C7" i="8"/>
  <c r="C6" i="8" s="1"/>
  <c r="E6" i="8"/>
  <c r="H23" i="5"/>
  <c r="G23" i="5"/>
  <c r="F22" i="5"/>
  <c r="H22" i="5" s="1"/>
  <c r="E22" i="5"/>
  <c r="D22" i="5"/>
  <c r="C22" i="5"/>
  <c r="H21" i="5"/>
  <c r="G21" i="5"/>
  <c r="F20" i="5"/>
  <c r="E20" i="5"/>
  <c r="H20" i="5" s="1"/>
  <c r="D20" i="5"/>
  <c r="C20" i="5"/>
  <c r="G20" i="5" s="1"/>
  <c r="H19" i="5"/>
  <c r="G19" i="5"/>
  <c r="H18" i="5"/>
  <c r="F18" i="5"/>
  <c r="E18" i="5"/>
  <c r="D18" i="5"/>
  <c r="C18" i="5"/>
  <c r="G18" i="5" s="1"/>
  <c r="H17" i="5"/>
  <c r="G17" i="5"/>
  <c r="F16" i="5"/>
  <c r="F15" i="5" s="1"/>
  <c r="E16" i="5"/>
  <c r="E15" i="5" s="1"/>
  <c r="D16" i="5"/>
  <c r="C16" i="5"/>
  <c r="H14" i="5"/>
  <c r="G14" i="5"/>
  <c r="F13" i="5"/>
  <c r="E13" i="5"/>
  <c r="H13" i="5" s="1"/>
  <c r="D13" i="5"/>
  <c r="C13" i="5"/>
  <c r="G13" i="5" s="1"/>
  <c r="H12" i="5"/>
  <c r="G12" i="5"/>
  <c r="H11" i="5"/>
  <c r="F11" i="5"/>
  <c r="E11" i="5"/>
  <c r="D11" i="5"/>
  <c r="C11" i="5"/>
  <c r="G11" i="5" s="1"/>
  <c r="H10" i="5"/>
  <c r="G10" i="5"/>
  <c r="F9" i="5"/>
  <c r="H9" i="5" s="1"/>
  <c r="E9" i="5"/>
  <c r="D9" i="5"/>
  <c r="C9" i="5"/>
  <c r="H8" i="5"/>
  <c r="G8" i="5"/>
  <c r="F7" i="5"/>
  <c r="H7" i="5" s="1"/>
  <c r="E7" i="5"/>
  <c r="D7" i="5"/>
  <c r="C7" i="5"/>
  <c r="L98" i="3"/>
  <c r="K98" i="3"/>
  <c r="J97" i="3"/>
  <c r="L97" i="3" s="1"/>
  <c r="I97" i="3"/>
  <c r="I96" i="3" s="1"/>
  <c r="H97" i="3"/>
  <c r="G97" i="3"/>
  <c r="K97" i="3" s="1"/>
  <c r="J96" i="3"/>
  <c r="L96" i="3" s="1"/>
  <c r="H96" i="3"/>
  <c r="L95" i="3"/>
  <c r="K95" i="3"/>
  <c r="J94" i="3"/>
  <c r="L94" i="3" s="1"/>
  <c r="I94" i="3"/>
  <c r="H94" i="3"/>
  <c r="G94" i="3"/>
  <c r="L93" i="3"/>
  <c r="K93" i="3"/>
  <c r="J92" i="3"/>
  <c r="L92" i="3" s="1"/>
  <c r="I92" i="3"/>
  <c r="H92" i="3"/>
  <c r="G92" i="3"/>
  <c r="L91" i="3"/>
  <c r="K91" i="3"/>
  <c r="J90" i="3"/>
  <c r="L90" i="3" s="1"/>
  <c r="I90" i="3"/>
  <c r="H90" i="3"/>
  <c r="G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J82" i="3"/>
  <c r="L82" i="3" s="1"/>
  <c r="I82" i="3"/>
  <c r="H82" i="3"/>
  <c r="G82" i="3"/>
  <c r="I81" i="3"/>
  <c r="I80" i="3" s="1"/>
  <c r="L79" i="3"/>
  <c r="K79" i="3"/>
  <c r="J78" i="3"/>
  <c r="I78" i="3"/>
  <c r="I77" i="3" s="1"/>
  <c r="H78" i="3"/>
  <c r="G78" i="3"/>
  <c r="K78" i="3" s="1"/>
  <c r="J77" i="3"/>
  <c r="H77" i="3"/>
  <c r="L76" i="3"/>
  <c r="K76" i="3"/>
  <c r="J75" i="3"/>
  <c r="I75" i="3"/>
  <c r="L75" i="3" s="1"/>
  <c r="H75" i="3"/>
  <c r="G75" i="3"/>
  <c r="K75" i="3" s="1"/>
  <c r="L74" i="3"/>
  <c r="K74" i="3"/>
  <c r="J73" i="3"/>
  <c r="I73" i="3"/>
  <c r="L73" i="3" s="1"/>
  <c r="H73" i="3"/>
  <c r="G73" i="3"/>
  <c r="K73" i="3" s="1"/>
  <c r="J72" i="3"/>
  <c r="G72" i="3"/>
  <c r="L71" i="3"/>
  <c r="K71" i="3"/>
  <c r="L70" i="3"/>
  <c r="K70" i="3"/>
  <c r="L69" i="3"/>
  <c r="K69" i="3"/>
  <c r="L68" i="3"/>
  <c r="K68" i="3"/>
  <c r="L67" i="3"/>
  <c r="K67" i="3"/>
  <c r="J66" i="3"/>
  <c r="L66" i="3" s="1"/>
  <c r="I66" i="3"/>
  <c r="H66" i="3"/>
  <c r="G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J57" i="3"/>
  <c r="I57" i="3"/>
  <c r="L57" i="3" s="1"/>
  <c r="H57" i="3"/>
  <c r="G57" i="3"/>
  <c r="K57" i="3" s="1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L50" i="3" s="1"/>
  <c r="I50" i="3"/>
  <c r="H50" i="3"/>
  <c r="G50" i="3"/>
  <c r="L49" i="3"/>
  <c r="K49" i="3"/>
  <c r="L48" i="3"/>
  <c r="K48" i="3"/>
  <c r="L47" i="3"/>
  <c r="K47" i="3"/>
  <c r="J46" i="3"/>
  <c r="I46" i="3"/>
  <c r="I45" i="3" s="1"/>
  <c r="H46" i="3"/>
  <c r="G46" i="3"/>
  <c r="K46" i="3" s="1"/>
  <c r="L44" i="3"/>
  <c r="K44" i="3"/>
  <c r="L43" i="3"/>
  <c r="K43" i="3"/>
  <c r="J42" i="3"/>
  <c r="I42" i="3"/>
  <c r="L42" i="3" s="1"/>
  <c r="H42" i="3"/>
  <c r="G42" i="3"/>
  <c r="K42" i="3" s="1"/>
  <c r="L41" i="3"/>
  <c r="K41" i="3"/>
  <c r="J40" i="3"/>
  <c r="L40" i="3" s="1"/>
  <c r="I40" i="3"/>
  <c r="H40" i="3"/>
  <c r="G40" i="3"/>
  <c r="L39" i="3"/>
  <c r="K39" i="3"/>
  <c r="L38" i="3"/>
  <c r="K38" i="3"/>
  <c r="L37" i="3"/>
  <c r="K37" i="3"/>
  <c r="L36" i="3"/>
  <c r="J36" i="3"/>
  <c r="I36" i="3"/>
  <c r="I35" i="3" s="1"/>
  <c r="H36" i="3"/>
  <c r="G36" i="3"/>
  <c r="K36" i="3" s="1"/>
  <c r="J35" i="3"/>
  <c r="L35" i="3" s="1"/>
  <c r="L28" i="3"/>
  <c r="K28" i="3"/>
  <c r="L27" i="3"/>
  <c r="K27" i="3"/>
  <c r="J26" i="3"/>
  <c r="I26" i="3"/>
  <c r="I25" i="3" s="1"/>
  <c r="H26" i="3"/>
  <c r="G26" i="3"/>
  <c r="K26" i="3" s="1"/>
  <c r="J25" i="3"/>
  <c r="H25" i="3"/>
  <c r="L24" i="3"/>
  <c r="K24" i="3"/>
  <c r="L23" i="3"/>
  <c r="K23" i="3"/>
  <c r="J22" i="3"/>
  <c r="J21" i="3" s="1"/>
  <c r="L21" i="3" s="1"/>
  <c r="I22" i="3"/>
  <c r="H22" i="3"/>
  <c r="H21" i="3" s="1"/>
  <c r="G22" i="3"/>
  <c r="I21" i="3"/>
  <c r="L20" i="3"/>
  <c r="K20" i="3"/>
  <c r="L19" i="3"/>
  <c r="K19" i="3"/>
  <c r="L18" i="3"/>
  <c r="J18" i="3"/>
  <c r="I18" i="3"/>
  <c r="H18" i="3"/>
  <c r="G18" i="3"/>
  <c r="K18" i="3" s="1"/>
  <c r="L17" i="3"/>
  <c r="K17" i="3"/>
  <c r="J16" i="3"/>
  <c r="J15" i="3" s="1"/>
  <c r="I16" i="3"/>
  <c r="H16" i="3"/>
  <c r="H15" i="3" s="1"/>
  <c r="G16" i="3"/>
  <c r="I15" i="3"/>
  <c r="L14" i="3"/>
  <c r="K14" i="3"/>
  <c r="J13" i="3"/>
  <c r="I13" i="3"/>
  <c r="I12" i="3" s="1"/>
  <c r="H13" i="3"/>
  <c r="G13" i="3"/>
  <c r="K13" i="3" s="1"/>
  <c r="J12" i="3"/>
  <c r="H12" i="3"/>
  <c r="J11" i="3" l="1"/>
  <c r="J10" i="3" s="1"/>
  <c r="L15" i="3"/>
  <c r="L77" i="3"/>
  <c r="H15" i="5"/>
  <c r="L25" i="3"/>
  <c r="J45" i="3"/>
  <c r="L45" i="3" s="1"/>
  <c r="G6" i="8"/>
  <c r="K16" i="3"/>
  <c r="L16" i="3"/>
  <c r="K22" i="3"/>
  <c r="L22" i="3"/>
  <c r="K50" i="3"/>
  <c r="G77" i="3"/>
  <c r="K77" i="3" s="1"/>
  <c r="J81" i="3"/>
  <c r="F6" i="5"/>
  <c r="G9" i="5"/>
  <c r="G16" i="5"/>
  <c r="H16" i="5"/>
  <c r="E8" i="15"/>
  <c r="F8" i="15" s="1"/>
  <c r="E10" i="15"/>
  <c r="F10" i="15" s="1"/>
  <c r="F83" i="15"/>
  <c r="L13" i="3"/>
  <c r="L26" i="3"/>
  <c r="L46" i="3"/>
  <c r="K72" i="3"/>
  <c r="L78" i="3"/>
  <c r="K90" i="3"/>
  <c r="K92" i="3"/>
  <c r="K94" i="3"/>
  <c r="E6" i="5"/>
  <c r="D15" i="5"/>
  <c r="G22" i="5"/>
  <c r="G12" i="3"/>
  <c r="K12" i="3" s="1"/>
  <c r="J34" i="3"/>
  <c r="K40" i="3"/>
  <c r="K66" i="3"/>
  <c r="I72" i="3"/>
  <c r="I34" i="3" s="1"/>
  <c r="I33" i="3" s="1"/>
  <c r="H72" i="3"/>
  <c r="K82" i="3"/>
  <c r="L27" i="1"/>
  <c r="G7" i="8"/>
  <c r="D6" i="5"/>
  <c r="C15" i="5"/>
  <c r="G15" i="5" s="1"/>
  <c r="C6" i="5"/>
  <c r="G7" i="5"/>
  <c r="F85" i="15"/>
  <c r="F84" i="15"/>
  <c r="L12" i="3"/>
  <c r="I11" i="3"/>
  <c r="H11" i="3"/>
  <c r="H10" i="3" s="1"/>
  <c r="G25" i="3"/>
  <c r="K25" i="3" s="1"/>
  <c r="G21" i="3"/>
  <c r="K21" i="3" s="1"/>
  <c r="G15" i="3"/>
  <c r="K15" i="3" s="1"/>
  <c r="G96" i="3"/>
  <c r="K96" i="3" s="1"/>
  <c r="G81" i="3"/>
  <c r="H81" i="3"/>
  <c r="H80" i="3" s="1"/>
  <c r="H45" i="3"/>
  <c r="H35" i="3"/>
  <c r="G45" i="3"/>
  <c r="K45" i="3" s="1"/>
  <c r="G35" i="3"/>
  <c r="K35" i="3" s="1"/>
  <c r="L34" i="3" l="1"/>
  <c r="H6" i="5"/>
  <c r="L81" i="3"/>
  <c r="J80" i="3"/>
  <c r="L80" i="3" s="1"/>
  <c r="L72" i="3"/>
  <c r="G6" i="5"/>
  <c r="L11" i="3"/>
  <c r="I10" i="3"/>
  <c r="L10" i="3" s="1"/>
  <c r="G11" i="3"/>
  <c r="K11" i="3" s="1"/>
  <c r="G80" i="3"/>
  <c r="K80" i="3" s="1"/>
  <c r="K81" i="3"/>
  <c r="H34" i="3"/>
  <c r="H33" i="3" s="1"/>
  <c r="G34" i="3"/>
  <c r="K34" i="3" s="1"/>
  <c r="J33" i="3" l="1"/>
  <c r="L33" i="3" s="1"/>
  <c r="G10" i="3"/>
  <c r="K10" i="3" s="1"/>
  <c r="G33" i="3"/>
  <c r="K33" i="3" s="1"/>
</calcChain>
</file>

<file path=xl/sharedStrings.xml><?xml version="1.0" encoding="utf-8"?>
<sst xmlns="http://schemas.openxmlformats.org/spreadsheetml/2006/main" count="593" uniqueCount="245">
  <si>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</si>
  <si>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</si>
  <si>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</si>
  <si>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</si>
  <si>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</si>
  <si>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</si>
  <si>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</si>
  <si>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</si>
  <si>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</si>
  <si>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</si>
  <si>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</si>
  <si>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</si>
  <si>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</si>
  <si>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</si>
  <si>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</si>
  <si>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</si>
  <si>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</si>
  <si>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</si>
  <si>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</si>
  <si>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</si>
  <si>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</si>
  <si>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</si>
  <si>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</si>
  <si>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</si>
  <si>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</si>
  <si>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</si>
  <si>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</si>
  <si>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</si>
  <si>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</si>
  <si>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</si>
  <si>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</si>
  <si>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</si>
  <si>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</si>
  <si>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</si>
  <si>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</si>
  <si>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</si>
  <si>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</si>
  <si>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</si>
  <si>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</si>
  <si>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</si>
  <si>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</si>
  <si>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</si>
  <si>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</si>
  <si>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</si>
  <si>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</si>
  <si>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</si>
  <si>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</si>
  <si>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</si>
  <si>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</si>
  <si>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</si>
  <si>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</si>
  <si>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</si>
  <si>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</si>
  <si>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</si>
  <si>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</si>
  <si>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</si>
  <si>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</si>
  <si>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</si>
  <si>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</si>
  <si>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</si>
  <si>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</si>
  <si>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</si>
  <si>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</si>
  <si>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</si>
  <si>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</si>
  <si>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</si>
  <si>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</si>
  <si>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</si>
  <si>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</si>
  <si>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</si>
  <si>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</si>
  <si>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</si>
  <si>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</si>
  <si>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</si>
  <si>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</si>
  <si>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</si>
  <si>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</si>
  <si>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</si>
  <si>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</si>
  <si>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</si>
  <si>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</si>
  <si>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</si>
  <si>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</si>
  <si>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</si>
  <si>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</si>
  <si>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</si>
  <si>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</si>
  <si>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</si>
  <si>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</si>
  <si>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</si>
  <si>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</si>
  <si>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</si>
  <si>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</si>
  <si>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</si>
  <si>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</si>
  <si>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</si>
  <si>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</si>
  <si>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</si>
  <si>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</si>
  <si>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</si>
  <si>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</si>
  <si>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</si>
  <si>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</si>
  <si>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</si>
  <si>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</si>
  <si>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</si>
  <si>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</si>
  <si>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</si>
  <si>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</si>
  <si>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</si>
  <si>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</si>
  <si>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</si>
  <si>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</si>
  <si>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</si>
  <si>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</si>
  <si>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</si>
  <si>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</si>
  <si>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</si>
  <si>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</si>
  <si>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</si>
  <si>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</si>
  <si>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</si>
  <si>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</si>
  <si>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</si>
  <si>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</si>
  <si>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</si>
  <si>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</si>
  <si>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</si>
  <si>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</si>
  <si>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</si>
  <si>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</si>
  <si>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</si>
  <si>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</si>
  <si>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</si>
  <si>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</si>
  <si>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</si>
  <si>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</si>
  <si>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</si>
  <si>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</si>
  <si>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</si>
  <si>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</si>
  <si>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</si>
  <si>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</si>
  <si>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</si>
  <si>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</si>
  <si>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</si>
  <si>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</si>
  <si>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</si>
  <si>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</si>
  <si>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</si>
  <si>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</si>
  <si>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</si>
  <si>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</si>
  <si>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</si>
  <si>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</si>
  <si>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</si>
  <si>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</si>
  <si>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</si>
  <si>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</si>
  <si>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</si>
  <si>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</si>
  <si>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</si>
  <si>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</si>
  <si>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</si>
  <si>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</si>
  <si>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</si>
  <si>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</si>
  <si>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</si>
  <si>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</si>
  <si>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</si>
  <si>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</si>
  <si>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</si>
  <si>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</si>
  <si>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</si>
  <si>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</si>
  <si>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</si>
  <si>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</si>
  <si>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</si>
  <si>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</si>
  <si>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</si>
  <si>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</si>
  <si>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</si>
  <si>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</si>
  <si>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</si>
  <si>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</si>
  <si>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</si>
  <si>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</si>
  <si>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</si>
  <si>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</si>
  <si>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</si>
  <si>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</si>
  <si>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</si>
  <si>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</si>
  <si>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</si>
  <si>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</si>
  <si>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</si>
  <si>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</si>
  <si>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</si>
  <si>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</si>
  <si>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</si>
  <si>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</si>
  <si>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</si>
  <si>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</si>
  <si>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</si>
  <si>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</si>
  <si>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424</t>
  </si>
  <si>
    <t>Knjige, umjetnička djela i ostale izložbene vrijednosti</t>
  </si>
  <si>
    <t>4241</t>
  </si>
  <si>
    <t>Knjige</t>
  </si>
  <si>
    <t>425</t>
  </si>
  <si>
    <t>Višegodišnji nasadi i osnovno stado</t>
  </si>
  <si>
    <t>4251</t>
  </si>
  <si>
    <t>Višegodišnji nasadi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</si>
  <si>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</si>
  <si>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</si>
  <si>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</si>
  <si>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</si>
  <si>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</si>
  <si>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</si>
  <si>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</si>
  <si>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</si>
  <si>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</si>
  <si>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</si>
  <si>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</si>
  <si>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5 Pomoći</t>
  </si>
  <si>
    <t>52 Ostale pomoći</t>
  </si>
  <si>
    <t>3 Javni red i sigurnost</t>
  </si>
  <si>
    <t>0340 Zatvori</t>
  </si>
  <si>
    <t>013 - KAZNIONICA U LEPOGLAVI</t>
  </si>
  <si>
    <t>15</t>
  </si>
  <si>
    <t>11</t>
  </si>
  <si>
    <t>41</t>
  </si>
  <si>
    <t>52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</si>
  <si>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</si>
  <si>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</si>
  <si>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</si>
  <si>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</si>
  <si>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</si>
  <si>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</si>
  <si>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</si>
  <si>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</si>
  <si>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</si>
  <si>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</si>
  <si>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Ostale pomoći</t>
  </si>
  <si>
    <t>3164- Kaznionica u Lepoglavi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</si>
</sst>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26" sqref="J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5.5" x14ac:dyDescent="0.2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9.5" customHeight="1" x14ac:dyDescent="0.55000000000000004">
      <c r="B10" s="102" t="s">
        <v>8</v>
      </c>
      <c r="C10" s="103"/>
      <c r="D10" s="103"/>
      <c r="E10" s="103"/>
      <c r="F10" s="104"/>
      <c r="G10" s="85">
        <v>13883746.85</v>
      </c>
      <c r="H10" s="86">
        <v>14649718.560000001</v>
      </c>
      <c r="I10" s="86">
        <v>15935648.609999999</v>
      </c>
      <c r="J10" s="86">
        <v>16177705.59</v>
      </c>
      <c r="K10" s="86"/>
      <c r="L10" s="86"/>
    </row>
    <row r="11" spans="2:13" ht="17.25" customHeight="1" x14ac:dyDescent="0.55000000000000004">
      <c r="B11" s="105" t="s">
        <v>7</v>
      </c>
      <c r="C11" s="104"/>
      <c r="D11" s="104"/>
      <c r="E11" s="104"/>
      <c r="F11" s="10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7.25" customHeight="1" x14ac:dyDescent="0.55000000000000004">
      <c r="B12" s="99" t="s">
        <v>0</v>
      </c>
      <c r="C12" s="100"/>
      <c r="D12" s="100"/>
      <c r="E12" s="100"/>
      <c r="F12" s="101"/>
      <c r="G12" s="87">
        <f>G10+G11</f>
        <v>13883746.85</v>
      </c>
      <c r="H12" s="87">
        <f t="shared" ref="H12:J12" si="0">H10+H11</f>
        <v>14649718.560000001</v>
      </c>
      <c r="I12" s="87">
        <f t="shared" si="0"/>
        <v>15935648.609999999</v>
      </c>
      <c r="J12" s="87">
        <f t="shared" si="0"/>
        <v>16177705.59</v>
      </c>
      <c r="K12" s="88">
        <f>J12/G12*100</f>
        <v>116.52262004474679</v>
      </c>
      <c r="L12" s="88">
        <f>J12/I12*100</f>
        <v>101.5189653457099</v>
      </c>
    </row>
    <row r="13" spans="2:13" ht="18.75" customHeight="1" x14ac:dyDescent="0.25">
      <c r="B13" s="111" t="s">
        <v>9</v>
      </c>
      <c r="C13" s="103"/>
      <c r="D13" s="103"/>
      <c r="E13" s="103"/>
      <c r="F13" s="103"/>
      <c r="G13" s="89">
        <v>13655305.26</v>
      </c>
      <c r="H13" s="86">
        <v>15254532</v>
      </c>
      <c r="I13" s="86">
        <v>15193133</v>
      </c>
      <c r="J13" s="86">
        <v>15406405.390000001</v>
      </c>
      <c r="K13" s="86"/>
      <c r="L13" s="86"/>
    </row>
    <row r="14" spans="2:13" ht="21" customHeight="1" x14ac:dyDescent="0.55000000000000004">
      <c r="B14" s="105" t="s">
        <v>10</v>
      </c>
      <c r="C14" s="104"/>
      <c r="D14" s="104"/>
      <c r="E14" s="104"/>
      <c r="F14" s="104"/>
      <c r="G14" s="85">
        <v>345986.38</v>
      </c>
      <c r="H14" s="86">
        <v>276696</v>
      </c>
      <c r="I14" s="86">
        <v>408823</v>
      </c>
      <c r="J14" s="86">
        <v>534976.28</v>
      </c>
      <c r="K14" s="86"/>
      <c r="L14" s="86"/>
    </row>
    <row r="15" spans="2:13" ht="17.25" customHeight="1" x14ac:dyDescent="0.55000000000000004">
      <c r="B15" s="14" t="s">
        <v>1</v>
      </c>
      <c r="C15" s="15"/>
      <c r="D15" s="15"/>
      <c r="E15" s="15"/>
      <c r="F15" s="15"/>
      <c r="G15" s="87">
        <f>G13+G14</f>
        <v>14001291.640000001</v>
      </c>
      <c r="H15" s="87">
        <f t="shared" ref="H15:J15" si="1">H13+H14</f>
        <v>15531228</v>
      </c>
      <c r="I15" s="87">
        <f t="shared" si="1"/>
        <v>15601956</v>
      </c>
      <c r="J15" s="87">
        <f t="shared" si="1"/>
        <v>15941381.67</v>
      </c>
      <c r="K15" s="88">
        <f>J15/G15*100</f>
        <v>113.85650752718696</v>
      </c>
      <c r="L15" s="88">
        <f>J15/I15*100</f>
        <v>102.17553279857987</v>
      </c>
    </row>
    <row r="16" spans="2:13" x14ac:dyDescent="0.25">
      <c r="B16" s="110" t="s">
        <v>2</v>
      </c>
      <c r="C16" s="100"/>
      <c r="D16" s="100"/>
      <c r="E16" s="100"/>
      <c r="F16" s="100"/>
      <c r="G16" s="90">
        <f>G12-G15</f>
        <v>-117544.79000000097</v>
      </c>
      <c r="H16" s="90">
        <f t="shared" ref="H16:J16" si="2">H12-H15</f>
        <v>-881509.43999999948</v>
      </c>
      <c r="I16" s="90">
        <f t="shared" si="2"/>
        <v>333692.6099999994</v>
      </c>
      <c r="J16" s="90">
        <f t="shared" si="2"/>
        <v>236323.91999999993</v>
      </c>
      <c r="K16" s="88">
        <f>J16/G16*100</f>
        <v>-201.05010183777435</v>
      </c>
      <c r="L16" s="88">
        <f>J16/I16*100</f>
        <v>70.820843170605528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5.5" x14ac:dyDescent="0.2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2" t="s">
        <v>11</v>
      </c>
      <c r="C21" s="115"/>
      <c r="D21" s="115"/>
      <c r="E21" s="115"/>
      <c r="F21" s="11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55000000000000004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7" customHeight="1" x14ac:dyDescent="0.55000000000000004">
      <c r="B23" s="116" t="s">
        <v>23</v>
      </c>
      <c r="C23" s="117"/>
      <c r="D23" s="117"/>
      <c r="E23" s="117"/>
      <c r="F23" s="11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2" t="s">
        <v>5</v>
      </c>
      <c r="C24" s="103"/>
      <c r="D24" s="103"/>
      <c r="E24" s="103"/>
      <c r="F24" s="103"/>
      <c r="G24" s="89">
        <v>186725.47</v>
      </c>
      <c r="H24" s="86">
        <v>0</v>
      </c>
      <c r="I24" s="86">
        <v>0</v>
      </c>
      <c r="J24" s="86">
        <v>69528.27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2" t="s">
        <v>28</v>
      </c>
      <c r="C25" s="103"/>
      <c r="D25" s="103"/>
      <c r="E25" s="103"/>
      <c r="F25" s="103"/>
      <c r="G25" s="89">
        <v>69528.27</v>
      </c>
      <c r="H25" s="86">
        <v>0</v>
      </c>
      <c r="I25" s="86">
        <v>0</v>
      </c>
      <c r="J25" s="86">
        <v>306914.05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6" t="s">
        <v>30</v>
      </c>
      <c r="C26" s="117"/>
      <c r="D26" s="117"/>
      <c r="E26" s="117"/>
      <c r="F26" s="118"/>
      <c r="G26" s="94">
        <f>G24+G25</f>
        <v>256253.74</v>
      </c>
      <c r="H26" s="94">
        <f t="shared" ref="H26:J26" si="4">H24+H25</f>
        <v>0</v>
      </c>
      <c r="I26" s="94">
        <f t="shared" si="4"/>
        <v>0</v>
      </c>
      <c r="J26" s="94">
        <f t="shared" si="4"/>
        <v>376442.32</v>
      </c>
      <c r="K26" s="93">
        <f>J26/G26*100</f>
        <v>146.90217594482721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9" t="s">
        <v>31</v>
      </c>
      <c r="C27" s="109"/>
      <c r="D27" s="109"/>
      <c r="E27" s="109"/>
      <c r="F27" s="109"/>
      <c r="G27" s="94">
        <f>G16+G26</f>
        <v>138708.94999999902</v>
      </c>
      <c r="H27" s="94">
        <f t="shared" ref="H27:J27" si="5">H16+H26</f>
        <v>-881509.43999999948</v>
      </c>
      <c r="I27" s="94">
        <f t="shared" si="5"/>
        <v>333692.6099999994</v>
      </c>
      <c r="J27" s="94">
        <f t="shared" si="5"/>
        <v>612766.24</v>
      </c>
      <c r="K27" s="93">
        <f>J27/G27*100</f>
        <v>441.76402459971354</v>
      </c>
      <c r="L27" s="93">
        <f>J27/I27*100</f>
        <v>183.63194797751171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O99"/>
  <sheetViews>
    <sheetView zoomScale="90" zoomScaleNormal="90" workbookViewId="0">
      <selection activeCell="B2" sqref="B2:L9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5" max="15" width="14" customWidth="1"/>
    <col min="16" max="16" width="11.855468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13883746.85</v>
      </c>
      <c r="H10" s="65">
        <f>H11</f>
        <v>14649718.560000001</v>
      </c>
      <c r="I10" s="65">
        <f>I11</f>
        <v>15935648.609999999</v>
      </c>
      <c r="J10" s="65">
        <f>J11</f>
        <v>16177705.590000002</v>
      </c>
      <c r="K10" s="69">
        <f t="shared" ref="K10:K28" si="0">(J10*100)/G10</f>
        <v>116.5226200447468</v>
      </c>
      <c r="L10" s="69">
        <f t="shared" ref="L10:L28" si="1">(J10*100)/I10</f>
        <v>101.51896534570992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G12+G15+G21+G25</f>
        <v>13883746.85</v>
      </c>
      <c r="H11" s="65">
        <f>H12+H15+H21+H25</f>
        <v>14649718.560000001</v>
      </c>
      <c r="I11" s="65">
        <f>I12+I15+I21+I25</f>
        <v>15935648.609999999</v>
      </c>
      <c r="J11" s="65">
        <f>J12+J15+J21+J25</f>
        <v>16177705.590000002</v>
      </c>
      <c r="K11" s="65">
        <f t="shared" si="0"/>
        <v>116.5226200447468</v>
      </c>
      <c r="L11" s="65">
        <f t="shared" si="1"/>
        <v>101.51896534570992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47906.96</v>
      </c>
      <c r="H12" s="65">
        <f t="shared" si="2"/>
        <v>81545</v>
      </c>
      <c r="I12" s="65">
        <f t="shared" si="2"/>
        <v>81545</v>
      </c>
      <c r="J12" s="65">
        <f t="shared" si="2"/>
        <v>53316.639999999999</v>
      </c>
      <c r="K12" s="65">
        <f t="shared" si="0"/>
        <v>111.29205443217437</v>
      </c>
      <c r="L12" s="65">
        <f t="shared" si="1"/>
        <v>65.383089091912439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47906.96</v>
      </c>
      <c r="H13" s="65">
        <f t="shared" si="2"/>
        <v>81545</v>
      </c>
      <c r="I13" s="65">
        <f t="shared" si="2"/>
        <v>81545</v>
      </c>
      <c r="J13" s="65">
        <f t="shared" si="2"/>
        <v>53316.639999999999</v>
      </c>
      <c r="K13" s="65">
        <f t="shared" si="0"/>
        <v>111.29205443217437</v>
      </c>
      <c r="L13" s="65">
        <f t="shared" si="1"/>
        <v>65.383089091912439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47906.96</v>
      </c>
      <c r="H14" s="66">
        <v>81545</v>
      </c>
      <c r="I14" s="66">
        <v>81545</v>
      </c>
      <c r="J14" s="66">
        <v>53316.639999999999</v>
      </c>
      <c r="K14" s="66">
        <f t="shared" si="0"/>
        <v>111.29205443217437</v>
      </c>
      <c r="L14" s="66">
        <f t="shared" si="1"/>
        <v>65.383089091912439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G16+G18</f>
        <v>51461.03</v>
      </c>
      <c r="H15" s="65">
        <f>H16+H18</f>
        <v>0</v>
      </c>
      <c r="I15" s="65">
        <f>I16+I18</f>
        <v>39411.39</v>
      </c>
      <c r="J15" s="65">
        <f>J16+J18</f>
        <v>61065.729999999996</v>
      </c>
      <c r="K15" s="65">
        <f t="shared" si="0"/>
        <v>118.66402596294711</v>
      </c>
      <c r="L15" s="65">
        <f t="shared" si="1"/>
        <v>154.944370142743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</f>
        <v>1667</v>
      </c>
      <c r="H16" s="65">
        <f>H17</f>
        <v>0</v>
      </c>
      <c r="I16" s="65">
        <f>I17</f>
        <v>0</v>
      </c>
      <c r="J16" s="65">
        <f>J17</f>
        <v>2389</v>
      </c>
      <c r="K16" s="65">
        <f t="shared" si="0"/>
        <v>143.3113377324535</v>
      </c>
      <c r="L16" s="65" t="e">
        <f t="shared" si="1"/>
        <v>#DIV/0!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1667</v>
      </c>
      <c r="H17" s="66">
        <v>0</v>
      </c>
      <c r="I17" s="66">
        <v>0</v>
      </c>
      <c r="J17" s="66">
        <v>2389</v>
      </c>
      <c r="K17" s="66">
        <f t="shared" si="0"/>
        <v>143.3113377324535</v>
      </c>
      <c r="L17" s="66" t="e">
        <f t="shared" si="1"/>
        <v>#DIV/0!</v>
      </c>
    </row>
    <row r="18" spans="2:12" x14ac:dyDescent="0.25">
      <c r="B18" s="65"/>
      <c r="C18" s="65"/>
      <c r="D18" s="65" t="s">
        <v>69</v>
      </c>
      <c r="E18" s="65"/>
      <c r="F18" s="65" t="s">
        <v>70</v>
      </c>
      <c r="G18" s="65">
        <f>G19+G20</f>
        <v>49794.03</v>
      </c>
      <c r="H18" s="65">
        <f>H19+H20</f>
        <v>0</v>
      </c>
      <c r="I18" s="65">
        <f>I19+I20</f>
        <v>39411.39</v>
      </c>
      <c r="J18" s="65">
        <f>J19+J20</f>
        <v>58676.729999999996</v>
      </c>
      <c r="K18" s="65">
        <f t="shared" si="0"/>
        <v>117.83888550494909</v>
      </c>
      <c r="L18" s="65">
        <f t="shared" si="1"/>
        <v>148.88267072031715</v>
      </c>
    </row>
    <row r="19" spans="2:12" x14ac:dyDescent="0.25">
      <c r="B19" s="66"/>
      <c r="C19" s="66"/>
      <c r="D19" s="66"/>
      <c r="E19" s="66" t="s">
        <v>71</v>
      </c>
      <c r="F19" s="66" t="s">
        <v>72</v>
      </c>
      <c r="G19" s="66">
        <v>8025.38</v>
      </c>
      <c r="H19" s="66">
        <v>0</v>
      </c>
      <c r="I19" s="66">
        <v>4428.1000000000004</v>
      </c>
      <c r="J19" s="66">
        <v>13813.98</v>
      </c>
      <c r="K19" s="66">
        <f t="shared" si="0"/>
        <v>172.12867178875018</v>
      </c>
      <c r="L19" s="66">
        <f t="shared" si="1"/>
        <v>311.9617894808157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41768.65</v>
      </c>
      <c r="H20" s="66">
        <v>0</v>
      </c>
      <c r="I20" s="66">
        <v>34983.29</v>
      </c>
      <c r="J20" s="66">
        <v>44862.75</v>
      </c>
      <c r="K20" s="66">
        <f t="shared" si="0"/>
        <v>107.40770889171662</v>
      </c>
      <c r="L20" s="66">
        <f t="shared" si="1"/>
        <v>128.24051139844192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>G22</f>
        <v>1993909.58</v>
      </c>
      <c r="H21" s="65">
        <f>H22</f>
        <v>750050.56</v>
      </c>
      <c r="I21" s="65">
        <f>I22</f>
        <v>2203958.2199999997</v>
      </c>
      <c r="J21" s="65">
        <f>J22</f>
        <v>2479910.69</v>
      </c>
      <c r="K21" s="65">
        <f t="shared" si="0"/>
        <v>124.37428030211881</v>
      </c>
      <c r="L21" s="65">
        <f t="shared" si="1"/>
        <v>112.52076684103388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>G23+G24</f>
        <v>1993909.58</v>
      </c>
      <c r="H22" s="65">
        <f>H23+H24</f>
        <v>750050.56</v>
      </c>
      <c r="I22" s="65">
        <f>I23+I24</f>
        <v>2203958.2199999997</v>
      </c>
      <c r="J22" s="65">
        <f>J23+J24</f>
        <v>2479910.69</v>
      </c>
      <c r="K22" s="65">
        <f t="shared" si="0"/>
        <v>124.37428030211881</v>
      </c>
      <c r="L22" s="65">
        <f t="shared" si="1"/>
        <v>112.52076684103388</v>
      </c>
    </row>
    <row r="23" spans="2:12" x14ac:dyDescent="0.25">
      <c r="B23" s="66"/>
      <c r="C23" s="66"/>
      <c r="D23" s="66"/>
      <c r="E23" s="66" t="s">
        <v>79</v>
      </c>
      <c r="F23" s="66" t="s">
        <v>80</v>
      </c>
      <c r="G23" s="66">
        <v>893333.34</v>
      </c>
      <c r="H23" s="66">
        <v>299782.36</v>
      </c>
      <c r="I23" s="66">
        <v>941383.2</v>
      </c>
      <c r="J23" s="66">
        <v>1106539.3</v>
      </c>
      <c r="K23" s="66">
        <f t="shared" si="0"/>
        <v>123.86633862786314</v>
      </c>
      <c r="L23" s="66">
        <f t="shared" si="1"/>
        <v>117.54398208933408</v>
      </c>
    </row>
    <row r="24" spans="2:12" x14ac:dyDescent="0.25">
      <c r="B24" s="66"/>
      <c r="C24" s="66"/>
      <c r="D24" s="66"/>
      <c r="E24" s="66" t="s">
        <v>81</v>
      </c>
      <c r="F24" s="66" t="s">
        <v>82</v>
      </c>
      <c r="G24" s="66">
        <v>1100576.24</v>
      </c>
      <c r="H24" s="66">
        <v>450268.2</v>
      </c>
      <c r="I24" s="66">
        <v>1262575.02</v>
      </c>
      <c r="J24" s="66">
        <v>1373371.39</v>
      </c>
      <c r="K24" s="66">
        <f t="shared" si="0"/>
        <v>124.78657453117469</v>
      </c>
      <c r="L24" s="66">
        <f t="shared" si="1"/>
        <v>108.77542864740029</v>
      </c>
    </row>
    <row r="25" spans="2:12" x14ac:dyDescent="0.25">
      <c r="B25" s="65"/>
      <c r="C25" s="65" t="s">
        <v>83</v>
      </c>
      <c r="D25" s="65"/>
      <c r="E25" s="65"/>
      <c r="F25" s="65" t="s">
        <v>84</v>
      </c>
      <c r="G25" s="65">
        <f>G26</f>
        <v>11790469.279999999</v>
      </c>
      <c r="H25" s="65">
        <f>H26</f>
        <v>13818123</v>
      </c>
      <c r="I25" s="65">
        <f>I26</f>
        <v>13610734</v>
      </c>
      <c r="J25" s="65">
        <f>J26</f>
        <v>13583412.530000001</v>
      </c>
      <c r="K25" s="65">
        <f t="shared" si="0"/>
        <v>115.2067166066184</v>
      </c>
      <c r="L25" s="65">
        <f t="shared" si="1"/>
        <v>99.799265271072088</v>
      </c>
    </row>
    <row r="26" spans="2:12" x14ac:dyDescent="0.25">
      <c r="B26" s="65"/>
      <c r="C26" s="65"/>
      <c r="D26" s="65" t="s">
        <v>85</v>
      </c>
      <c r="E26" s="65"/>
      <c r="F26" s="65" t="s">
        <v>86</v>
      </c>
      <c r="G26" s="65">
        <f>G27+G28</f>
        <v>11790469.279999999</v>
      </c>
      <c r="H26" s="65">
        <f>H27+H28</f>
        <v>13818123</v>
      </c>
      <c r="I26" s="65">
        <f>I27+I28</f>
        <v>13610734</v>
      </c>
      <c r="J26" s="65">
        <f>J27+J28</f>
        <v>13583412.530000001</v>
      </c>
      <c r="K26" s="65">
        <f t="shared" si="0"/>
        <v>115.2067166066184</v>
      </c>
      <c r="L26" s="65">
        <f t="shared" si="1"/>
        <v>99.799265271072088</v>
      </c>
    </row>
    <row r="27" spans="2:12" x14ac:dyDescent="0.25">
      <c r="B27" s="66"/>
      <c r="C27" s="66"/>
      <c r="D27" s="66"/>
      <c r="E27" s="66" t="s">
        <v>87</v>
      </c>
      <c r="F27" s="66" t="s">
        <v>88</v>
      </c>
      <c r="G27" s="66">
        <v>11745258.58</v>
      </c>
      <c r="H27" s="66">
        <v>13687421</v>
      </c>
      <c r="I27" s="66">
        <v>13367615</v>
      </c>
      <c r="J27" s="66">
        <v>13340816.720000001</v>
      </c>
      <c r="K27" s="66">
        <f t="shared" si="0"/>
        <v>113.58469998027067</v>
      </c>
      <c r="L27" s="66">
        <f t="shared" si="1"/>
        <v>99.799528337702725</v>
      </c>
    </row>
    <row r="28" spans="2:12" x14ac:dyDescent="0.25">
      <c r="B28" s="66"/>
      <c r="C28" s="66"/>
      <c r="D28" s="66"/>
      <c r="E28" s="66" t="s">
        <v>89</v>
      </c>
      <c r="F28" s="66" t="s">
        <v>90</v>
      </c>
      <c r="G28" s="66">
        <v>45210.7</v>
      </c>
      <c r="H28" s="66">
        <v>130702</v>
      </c>
      <c r="I28" s="66">
        <v>243119</v>
      </c>
      <c r="J28" s="66">
        <v>242595.81</v>
      </c>
      <c r="K28" s="66">
        <f t="shared" si="0"/>
        <v>536.58936933071152</v>
      </c>
      <c r="L28" s="66">
        <f t="shared" si="1"/>
        <v>99.784800858838679</v>
      </c>
    </row>
    <row r="29" spans="2:12" x14ac:dyDescent="0.25">
      <c r="F29" s="35"/>
    </row>
    <row r="30" spans="2:12" x14ac:dyDescent="0.25">
      <c r="F30" s="35"/>
    </row>
    <row r="31" spans="2:12" ht="36.75" customHeight="1" x14ac:dyDescent="0.25">
      <c r="B31" s="119" t="s">
        <v>3</v>
      </c>
      <c r="C31" s="120"/>
      <c r="D31" s="120"/>
      <c r="E31" s="120"/>
      <c r="F31" s="121"/>
      <c r="G31" s="28" t="s">
        <v>50</v>
      </c>
      <c r="H31" s="28" t="s">
        <v>47</v>
      </c>
      <c r="I31" s="28" t="s">
        <v>48</v>
      </c>
      <c r="J31" s="28" t="s">
        <v>51</v>
      </c>
      <c r="K31" s="28" t="s">
        <v>6</v>
      </c>
      <c r="L31" s="28" t="s">
        <v>22</v>
      </c>
    </row>
    <row r="32" spans="2:12" x14ac:dyDescent="0.25">
      <c r="B32" s="122">
        <v>1</v>
      </c>
      <c r="C32" s="123"/>
      <c r="D32" s="123"/>
      <c r="E32" s="123"/>
      <c r="F32" s="124"/>
      <c r="G32" s="30">
        <v>2</v>
      </c>
      <c r="H32" s="30">
        <v>3</v>
      </c>
      <c r="I32" s="30">
        <v>4</v>
      </c>
      <c r="J32" s="30">
        <v>5</v>
      </c>
      <c r="K32" s="30" t="s">
        <v>13</v>
      </c>
      <c r="L32" s="30" t="s">
        <v>14</v>
      </c>
    </row>
    <row r="33" spans="2:15" x14ac:dyDescent="0.25">
      <c r="B33" s="65"/>
      <c r="C33" s="66"/>
      <c r="D33" s="67"/>
      <c r="E33" s="68"/>
      <c r="F33" s="8" t="s">
        <v>21</v>
      </c>
      <c r="G33" s="65">
        <f>G34+G80</f>
        <v>14001291.640000001</v>
      </c>
      <c r="H33" s="65">
        <f>H34+H80</f>
        <v>15531228</v>
      </c>
      <c r="I33" s="65">
        <f>I34+I80</f>
        <v>15601956</v>
      </c>
      <c r="J33" s="65">
        <f>J34+J80</f>
        <v>15941381.670000002</v>
      </c>
      <c r="K33" s="70">
        <f t="shared" ref="K33:K64" si="3">(J33*100)/G33</f>
        <v>113.85650752718698</v>
      </c>
      <c r="L33" s="70">
        <f t="shared" ref="L33:L64" si="4">(J33*100)/I33</f>
        <v>102.17553279857988</v>
      </c>
    </row>
    <row r="34" spans="2:15" x14ac:dyDescent="0.25">
      <c r="B34" s="65" t="s">
        <v>91</v>
      </c>
      <c r="C34" s="65"/>
      <c r="D34" s="65"/>
      <c r="E34" s="65"/>
      <c r="F34" s="65" t="s">
        <v>92</v>
      </c>
      <c r="G34" s="65">
        <f>G35+G45+G72+G77</f>
        <v>13655305.26</v>
      </c>
      <c r="H34" s="65">
        <f>H35+H45+H72+H77</f>
        <v>15254532</v>
      </c>
      <c r="I34" s="65">
        <f>I35+I45+I72+I77</f>
        <v>15193133</v>
      </c>
      <c r="J34" s="65">
        <f>J35+J45+J72+J77</f>
        <v>15406405.390000002</v>
      </c>
      <c r="K34" s="65">
        <f t="shared" si="3"/>
        <v>112.82358831720472</v>
      </c>
      <c r="L34" s="65">
        <f t="shared" si="4"/>
        <v>101.40374200633933</v>
      </c>
    </row>
    <row r="35" spans="2:15" x14ac:dyDescent="0.25">
      <c r="B35" s="65"/>
      <c r="C35" s="65" t="s">
        <v>93</v>
      </c>
      <c r="D35" s="65"/>
      <c r="E35" s="65"/>
      <c r="F35" s="65" t="s">
        <v>94</v>
      </c>
      <c r="G35" s="65">
        <f>G36+G40+G42</f>
        <v>8999115.1600000001</v>
      </c>
      <c r="H35" s="65">
        <f>H36+H40+H42</f>
        <v>10814754</v>
      </c>
      <c r="I35" s="65">
        <f>I36+I40+I42</f>
        <v>10477447</v>
      </c>
      <c r="J35" s="65">
        <f>J36+J40+J42</f>
        <v>10473219.920000002</v>
      </c>
      <c r="K35" s="65">
        <f t="shared" si="3"/>
        <v>116.38055224087167</v>
      </c>
      <c r="L35" s="65">
        <f t="shared" si="4"/>
        <v>99.959655438963352</v>
      </c>
    </row>
    <row r="36" spans="2:15" x14ac:dyDescent="0.25">
      <c r="B36" s="65"/>
      <c r="C36" s="65"/>
      <c r="D36" s="65" t="s">
        <v>95</v>
      </c>
      <c r="E36" s="65"/>
      <c r="F36" s="65" t="s">
        <v>96</v>
      </c>
      <c r="G36" s="65">
        <f>G37+G38+G39</f>
        <v>6772998.2300000004</v>
      </c>
      <c r="H36" s="65">
        <f>H37+H38+H39</f>
        <v>8118824</v>
      </c>
      <c r="I36" s="65">
        <f>I37+I38+I39</f>
        <v>7840134</v>
      </c>
      <c r="J36" s="65">
        <f>J37+J38+J39</f>
        <v>7839985.5500000007</v>
      </c>
      <c r="K36" s="65">
        <f t="shared" si="3"/>
        <v>115.75354494076106</v>
      </c>
      <c r="L36" s="65">
        <f t="shared" si="4"/>
        <v>99.998106537464807</v>
      </c>
    </row>
    <row r="37" spans="2:15" x14ac:dyDescent="0.25">
      <c r="B37" s="66"/>
      <c r="C37" s="66"/>
      <c r="D37" s="66"/>
      <c r="E37" s="66" t="s">
        <v>97</v>
      </c>
      <c r="F37" s="66" t="s">
        <v>98</v>
      </c>
      <c r="G37" s="66">
        <v>6234532.1600000001</v>
      </c>
      <c r="H37" s="66">
        <v>7403426</v>
      </c>
      <c r="I37" s="66">
        <v>7272236</v>
      </c>
      <c r="J37" s="66">
        <v>7272140.4500000002</v>
      </c>
      <c r="K37" s="66">
        <f t="shared" si="3"/>
        <v>116.64292144737288</v>
      </c>
      <c r="L37" s="66">
        <f t="shared" si="4"/>
        <v>99.998686098745964</v>
      </c>
    </row>
    <row r="38" spans="2:15" x14ac:dyDescent="0.25">
      <c r="B38" s="66"/>
      <c r="C38" s="66"/>
      <c r="D38" s="66"/>
      <c r="E38" s="66" t="s">
        <v>99</v>
      </c>
      <c r="F38" s="66" t="s">
        <v>100</v>
      </c>
      <c r="G38" s="66">
        <v>528633.17000000004</v>
      </c>
      <c r="H38" s="66">
        <v>705444</v>
      </c>
      <c r="I38" s="66">
        <v>563044</v>
      </c>
      <c r="J38" s="66">
        <v>562995.86</v>
      </c>
      <c r="K38" s="66">
        <f t="shared" si="3"/>
        <v>106.50029017286221</v>
      </c>
      <c r="L38" s="66">
        <f t="shared" si="4"/>
        <v>99.991450046532776</v>
      </c>
    </row>
    <row r="39" spans="2:15" x14ac:dyDescent="0.25">
      <c r="B39" s="66"/>
      <c r="C39" s="66"/>
      <c r="D39" s="66"/>
      <c r="E39" s="66" t="s">
        <v>101</v>
      </c>
      <c r="F39" s="66" t="s">
        <v>102</v>
      </c>
      <c r="G39" s="66">
        <v>9832.9</v>
      </c>
      <c r="H39" s="66">
        <v>9954</v>
      </c>
      <c r="I39" s="66">
        <v>4854</v>
      </c>
      <c r="J39" s="66">
        <v>4849.24</v>
      </c>
      <c r="K39" s="66">
        <f t="shared" si="3"/>
        <v>49.316478353283365</v>
      </c>
      <c r="L39" s="66">
        <f t="shared" si="4"/>
        <v>99.901936547177584</v>
      </c>
    </row>
    <row r="40" spans="2:15" x14ac:dyDescent="0.25">
      <c r="B40" s="65"/>
      <c r="C40" s="65"/>
      <c r="D40" s="65" t="s">
        <v>103</v>
      </c>
      <c r="E40" s="65"/>
      <c r="F40" s="65" t="s">
        <v>104</v>
      </c>
      <c r="G40" s="65">
        <f>G41</f>
        <v>392761.56</v>
      </c>
      <c r="H40" s="65">
        <f>H41</f>
        <v>508262</v>
      </c>
      <c r="I40" s="65">
        <f>I41</f>
        <v>528262</v>
      </c>
      <c r="J40" s="65">
        <f>J41</f>
        <v>524460.12</v>
      </c>
      <c r="K40" s="65">
        <f t="shared" si="3"/>
        <v>133.53142807559885</v>
      </c>
      <c r="L40" s="65">
        <f t="shared" si="4"/>
        <v>99.28030409153034</v>
      </c>
    </row>
    <row r="41" spans="2:15" x14ac:dyDescent="0.25">
      <c r="B41" s="66"/>
      <c r="C41" s="66"/>
      <c r="D41" s="66"/>
      <c r="E41" s="66" t="s">
        <v>105</v>
      </c>
      <c r="F41" s="66" t="s">
        <v>104</v>
      </c>
      <c r="G41" s="66">
        <v>392761.56</v>
      </c>
      <c r="H41" s="66">
        <v>508262</v>
      </c>
      <c r="I41" s="66">
        <v>528262</v>
      </c>
      <c r="J41" s="66">
        <v>524460.12</v>
      </c>
      <c r="K41" s="66">
        <f t="shared" si="3"/>
        <v>133.53142807559885</v>
      </c>
      <c r="L41" s="66">
        <f t="shared" si="4"/>
        <v>99.28030409153034</v>
      </c>
    </row>
    <row r="42" spans="2:15" x14ac:dyDescent="0.25">
      <c r="B42" s="65"/>
      <c r="C42" s="65"/>
      <c r="D42" s="65" t="s">
        <v>106</v>
      </c>
      <c r="E42" s="65"/>
      <c r="F42" s="65" t="s">
        <v>107</v>
      </c>
      <c r="G42" s="65">
        <f>G43+G44</f>
        <v>1833355.37</v>
      </c>
      <c r="H42" s="65">
        <f>H43+H44</f>
        <v>2187668</v>
      </c>
      <c r="I42" s="65">
        <f>I43+I44</f>
        <v>2109051</v>
      </c>
      <c r="J42" s="65">
        <f>J43+J44</f>
        <v>2108774.25</v>
      </c>
      <c r="K42" s="65">
        <f t="shared" si="3"/>
        <v>115.02266742753751</v>
      </c>
      <c r="L42" s="65">
        <f t="shared" si="4"/>
        <v>99.986877984458417</v>
      </c>
    </row>
    <row r="43" spans="2:15" x14ac:dyDescent="0.25">
      <c r="B43" s="66"/>
      <c r="C43" s="66"/>
      <c r="D43" s="66"/>
      <c r="E43" s="66" t="s">
        <v>108</v>
      </c>
      <c r="F43" s="66" t="s">
        <v>109</v>
      </c>
      <c r="G43" s="66">
        <v>744957.08</v>
      </c>
      <c r="H43" s="66">
        <v>893886</v>
      </c>
      <c r="I43" s="66">
        <v>866386</v>
      </c>
      <c r="J43" s="66">
        <v>866203.47</v>
      </c>
      <c r="K43" s="66">
        <f t="shared" si="3"/>
        <v>116.27562087201051</v>
      </c>
      <c r="L43" s="66">
        <f t="shared" si="4"/>
        <v>99.978932023370646</v>
      </c>
    </row>
    <row r="44" spans="2:15" x14ac:dyDescent="0.25">
      <c r="B44" s="66"/>
      <c r="C44" s="66"/>
      <c r="D44" s="66"/>
      <c r="E44" s="66" t="s">
        <v>110</v>
      </c>
      <c r="F44" s="66" t="s">
        <v>111</v>
      </c>
      <c r="G44" s="66">
        <v>1088398.29</v>
      </c>
      <c r="H44" s="66">
        <v>1293782</v>
      </c>
      <c r="I44" s="66">
        <v>1242665</v>
      </c>
      <c r="J44" s="66">
        <v>1242570.78</v>
      </c>
      <c r="K44" s="66">
        <f t="shared" si="3"/>
        <v>114.1650801380807</v>
      </c>
      <c r="L44" s="66">
        <f t="shared" si="4"/>
        <v>99.992417908285816</v>
      </c>
    </row>
    <row r="45" spans="2:15" x14ac:dyDescent="0.25">
      <c r="B45" s="65"/>
      <c r="C45" s="65" t="s">
        <v>112</v>
      </c>
      <c r="D45" s="65"/>
      <c r="E45" s="65"/>
      <c r="F45" s="65" t="s">
        <v>113</v>
      </c>
      <c r="G45" s="65">
        <f>G46+G50+G57+G66</f>
        <v>4592872.1099999994</v>
      </c>
      <c r="H45" s="65">
        <f>H46+H50+H57+H66</f>
        <v>4344768</v>
      </c>
      <c r="I45" s="65">
        <f>I46+I50+I57+I66</f>
        <v>4619373</v>
      </c>
      <c r="J45" s="65">
        <f>J46+J50+J57+J66</f>
        <v>4862109.0500000007</v>
      </c>
      <c r="K45" s="65">
        <f t="shared" si="3"/>
        <v>105.86206046133519</v>
      </c>
      <c r="L45" s="65">
        <f t="shared" si="4"/>
        <v>105.25474019958988</v>
      </c>
      <c r="O45" s="95"/>
    </row>
    <row r="46" spans="2:15" x14ac:dyDescent="0.25">
      <c r="B46" s="65"/>
      <c r="C46" s="65"/>
      <c r="D46" s="65" t="s">
        <v>114</v>
      </c>
      <c r="E46" s="65"/>
      <c r="F46" s="65" t="s">
        <v>115</v>
      </c>
      <c r="G46" s="65">
        <f>G47+G48+G49</f>
        <v>255530.65</v>
      </c>
      <c r="H46" s="65">
        <f>H47+H48+H49</f>
        <v>281771</v>
      </c>
      <c r="I46" s="65">
        <f>I47+I48+I49</f>
        <v>269771</v>
      </c>
      <c r="J46" s="65">
        <f>J47+J48+J49</f>
        <v>265829.87</v>
      </c>
      <c r="K46" s="65">
        <f t="shared" si="3"/>
        <v>104.03052236590797</v>
      </c>
      <c r="L46" s="65">
        <f t="shared" si="4"/>
        <v>98.539083148299852</v>
      </c>
    </row>
    <row r="47" spans="2:15" x14ac:dyDescent="0.25">
      <c r="B47" s="66"/>
      <c r="C47" s="66"/>
      <c r="D47" s="66"/>
      <c r="E47" s="66" t="s">
        <v>116</v>
      </c>
      <c r="F47" s="66" t="s">
        <v>117</v>
      </c>
      <c r="G47" s="66">
        <f>2730.31+2524.4</f>
        <v>5254.71</v>
      </c>
      <c r="H47" s="66">
        <f>1991+5176</f>
        <v>7167</v>
      </c>
      <c r="I47" s="66">
        <v>8767</v>
      </c>
      <c r="J47" s="66">
        <v>5974.56</v>
      </c>
      <c r="K47" s="66">
        <f t="shared" si="3"/>
        <v>113.69913848718578</v>
      </c>
      <c r="L47" s="66">
        <f t="shared" si="4"/>
        <v>68.148283335234396</v>
      </c>
    </row>
    <row r="48" spans="2:15" x14ac:dyDescent="0.25">
      <c r="B48" s="66"/>
      <c r="C48" s="66"/>
      <c r="D48" s="66"/>
      <c r="E48" s="66" t="s">
        <v>118</v>
      </c>
      <c r="F48" s="66" t="s">
        <v>119</v>
      </c>
      <c r="G48" s="66">
        <v>248957.14</v>
      </c>
      <c r="H48" s="66">
        <v>273409</v>
      </c>
      <c r="I48" s="66">
        <v>259809</v>
      </c>
      <c r="J48" s="66">
        <v>259636.31</v>
      </c>
      <c r="K48" s="66">
        <f t="shared" si="3"/>
        <v>104.28956164904528</v>
      </c>
      <c r="L48" s="66">
        <f t="shared" si="4"/>
        <v>99.933531940771871</v>
      </c>
    </row>
    <row r="49" spans="2:15" x14ac:dyDescent="0.25">
      <c r="B49" s="66"/>
      <c r="C49" s="66"/>
      <c r="D49" s="66"/>
      <c r="E49" s="66" t="s">
        <v>120</v>
      </c>
      <c r="F49" s="66" t="s">
        <v>121</v>
      </c>
      <c r="G49" s="66">
        <f>656.51+662.29</f>
        <v>1318.8</v>
      </c>
      <c r="H49" s="66">
        <f>531+664</f>
        <v>1195</v>
      </c>
      <c r="I49" s="66">
        <v>1195</v>
      </c>
      <c r="J49" s="66">
        <v>219</v>
      </c>
      <c r="K49" s="66">
        <f t="shared" si="3"/>
        <v>16.606005459508644</v>
      </c>
      <c r="L49" s="66">
        <f t="shared" si="4"/>
        <v>18.326359832635983</v>
      </c>
    </row>
    <row r="50" spans="2:15" x14ac:dyDescent="0.25">
      <c r="B50" s="65"/>
      <c r="C50" s="65"/>
      <c r="D50" s="65" t="s">
        <v>122</v>
      </c>
      <c r="E50" s="65"/>
      <c r="F50" s="65" t="s">
        <v>123</v>
      </c>
      <c r="G50" s="65">
        <f>G51+G52+G53+G54+G55+G56</f>
        <v>2913735.46</v>
      </c>
      <c r="H50" s="65">
        <f>H51+H52+H53+H54+H55+H56</f>
        <v>2923592</v>
      </c>
      <c r="I50" s="65">
        <f>I51+I52+I53+I54+I55+I56</f>
        <v>2885290</v>
      </c>
      <c r="J50" s="65">
        <f>J51+J52+J53+J54+J55+J56</f>
        <v>2978641.43</v>
      </c>
      <c r="K50" s="65">
        <f t="shared" si="3"/>
        <v>102.22758623392667</v>
      </c>
      <c r="L50" s="65">
        <f t="shared" si="4"/>
        <v>103.23542624831472</v>
      </c>
    </row>
    <row r="51" spans="2:15" x14ac:dyDescent="0.25">
      <c r="B51" s="66"/>
      <c r="C51" s="66"/>
      <c r="D51" s="66"/>
      <c r="E51" s="66" t="s">
        <v>124</v>
      </c>
      <c r="F51" s="66" t="s">
        <v>125</v>
      </c>
      <c r="G51" s="66">
        <f>111121.43+43955.32</f>
        <v>155076.75</v>
      </c>
      <c r="H51" s="66">
        <f>53089+39817</f>
        <v>92906</v>
      </c>
      <c r="I51" s="66">
        <v>92906</v>
      </c>
      <c r="J51" s="66">
        <v>226060.79999999999</v>
      </c>
      <c r="K51" s="66">
        <f t="shared" si="3"/>
        <v>145.77349602696728</v>
      </c>
      <c r="L51" s="66">
        <f t="shared" si="4"/>
        <v>243.32206746604095</v>
      </c>
    </row>
    <row r="52" spans="2:15" x14ac:dyDescent="0.25">
      <c r="B52" s="66"/>
      <c r="C52" s="66"/>
      <c r="D52" s="66"/>
      <c r="E52" s="66" t="s">
        <v>126</v>
      </c>
      <c r="F52" s="66" t="s">
        <v>127</v>
      </c>
      <c r="G52" s="66">
        <f>699786.73+801594.56+51461.03</f>
        <v>1552842.32</v>
      </c>
      <c r="H52" s="66">
        <f>1010525+809610+46453</f>
        <v>1866588</v>
      </c>
      <c r="I52" s="66">
        <v>1816588</v>
      </c>
      <c r="J52" s="66">
        <v>1899204.04</v>
      </c>
      <c r="K52" s="66">
        <f t="shared" si="3"/>
        <v>122.30501548927388</v>
      </c>
      <c r="L52" s="66">
        <f t="shared" si="4"/>
        <v>104.54786886184429</v>
      </c>
    </row>
    <row r="53" spans="2:15" x14ac:dyDescent="0.25">
      <c r="B53" s="66"/>
      <c r="C53" s="66"/>
      <c r="D53" s="66"/>
      <c r="E53" s="66" t="s">
        <v>128</v>
      </c>
      <c r="F53" s="66" t="s">
        <v>129</v>
      </c>
      <c r="G53" s="66">
        <f>873245.85+157331.46</f>
        <v>1030577.3099999999</v>
      </c>
      <c r="H53" s="66">
        <f>709403+145995</f>
        <v>855398</v>
      </c>
      <c r="I53" s="66">
        <v>855398</v>
      </c>
      <c r="J53" s="66">
        <v>626688.03</v>
      </c>
      <c r="K53" s="66">
        <f t="shared" si="3"/>
        <v>60.809414676517576</v>
      </c>
      <c r="L53" s="66">
        <f t="shared" si="4"/>
        <v>73.26274202184247</v>
      </c>
    </row>
    <row r="54" spans="2:15" x14ac:dyDescent="0.25">
      <c r="B54" s="66"/>
      <c r="C54" s="66"/>
      <c r="D54" s="66"/>
      <c r="E54" s="66" t="s">
        <v>130</v>
      </c>
      <c r="F54" s="66" t="s">
        <v>131</v>
      </c>
      <c r="G54" s="66">
        <f>67086.05+49191.51</f>
        <v>116277.56</v>
      </c>
      <c r="H54" s="66">
        <f>26545+39817</f>
        <v>66362</v>
      </c>
      <c r="I54" s="66">
        <v>66362</v>
      </c>
      <c r="J54" s="66">
        <v>152588.97</v>
      </c>
      <c r="K54" s="66">
        <f t="shared" si="3"/>
        <v>131.22821806718338</v>
      </c>
      <c r="L54" s="66">
        <f t="shared" si="4"/>
        <v>229.93425454326271</v>
      </c>
    </row>
    <row r="55" spans="2:15" x14ac:dyDescent="0.25">
      <c r="B55" s="66"/>
      <c r="C55" s="66"/>
      <c r="D55" s="66"/>
      <c r="E55" s="66" t="s">
        <v>132</v>
      </c>
      <c r="F55" s="66" t="s">
        <v>133</v>
      </c>
      <c r="G55" s="66">
        <f>15949.27+19340.08</f>
        <v>35289.350000000006</v>
      </c>
      <c r="H55" s="66">
        <f>13272+10618</f>
        <v>23890</v>
      </c>
      <c r="I55" s="66">
        <v>31090</v>
      </c>
      <c r="J55" s="66">
        <v>40371.839999999997</v>
      </c>
      <c r="K55" s="66">
        <f t="shared" si="3"/>
        <v>114.40233384859735</v>
      </c>
      <c r="L55" s="66">
        <f t="shared" si="4"/>
        <v>129.85474429076871</v>
      </c>
      <c r="O55" s="95"/>
    </row>
    <row r="56" spans="2:15" x14ac:dyDescent="0.25">
      <c r="B56" s="66"/>
      <c r="C56" s="66"/>
      <c r="D56" s="66"/>
      <c r="E56" s="66" t="s">
        <v>134</v>
      </c>
      <c r="F56" s="66" t="s">
        <v>135</v>
      </c>
      <c r="G56" s="66">
        <f>11119.45+12552.72</f>
        <v>23672.17</v>
      </c>
      <c r="H56" s="66">
        <f>7963+10485</f>
        <v>18448</v>
      </c>
      <c r="I56" s="66">
        <v>22946</v>
      </c>
      <c r="J56" s="66">
        <v>33727.75</v>
      </c>
      <c r="K56" s="66">
        <f t="shared" si="3"/>
        <v>142.47848845289639</v>
      </c>
      <c r="L56" s="66">
        <f t="shared" si="4"/>
        <v>146.98749237339842</v>
      </c>
    </row>
    <row r="57" spans="2:15" x14ac:dyDescent="0.25">
      <c r="B57" s="65"/>
      <c r="C57" s="65"/>
      <c r="D57" s="65" t="s">
        <v>136</v>
      </c>
      <c r="E57" s="65"/>
      <c r="F57" s="65" t="s">
        <v>137</v>
      </c>
      <c r="G57" s="65">
        <f>G58+G59+G60+G61+G62+G63+G64+G65</f>
        <v>704980.21</v>
      </c>
      <c r="H57" s="65">
        <f>H58+H59+H60+H61+H62+H63+H64+H65</f>
        <v>770764</v>
      </c>
      <c r="I57" s="65">
        <f>I58+I59+I60+I61+I62+I63+I64+I65</f>
        <v>849269</v>
      </c>
      <c r="J57" s="65">
        <f>J58+J59+J60+J61+J62+J63+J64+J65</f>
        <v>905749.83000000007</v>
      </c>
      <c r="K57" s="65">
        <f t="shared" si="3"/>
        <v>128.47875970873</v>
      </c>
      <c r="L57" s="65">
        <f t="shared" si="4"/>
        <v>106.65052297917386</v>
      </c>
    </row>
    <row r="58" spans="2:15" x14ac:dyDescent="0.25">
      <c r="B58" s="66"/>
      <c r="C58" s="66"/>
      <c r="D58" s="66"/>
      <c r="E58" s="66" t="s">
        <v>138</v>
      </c>
      <c r="F58" s="66" t="s">
        <v>139</v>
      </c>
      <c r="G58" s="66">
        <f>11795.27+10526.69</f>
        <v>22321.96</v>
      </c>
      <c r="H58" s="66">
        <f>12343+10086</f>
        <v>22429</v>
      </c>
      <c r="I58" s="66">
        <v>22931</v>
      </c>
      <c r="J58" s="66">
        <v>23093.88</v>
      </c>
      <c r="K58" s="66">
        <f t="shared" si="3"/>
        <v>103.45811926909644</v>
      </c>
      <c r="L58" s="66">
        <f t="shared" si="4"/>
        <v>100.71030482752606</v>
      </c>
    </row>
    <row r="59" spans="2:15" x14ac:dyDescent="0.25">
      <c r="B59" s="66"/>
      <c r="C59" s="66"/>
      <c r="D59" s="66"/>
      <c r="E59" s="66" t="s">
        <v>140</v>
      </c>
      <c r="F59" s="66" t="s">
        <v>141</v>
      </c>
      <c r="G59" s="66">
        <f>30427.24+20430.73</f>
        <v>50857.97</v>
      </c>
      <c r="H59" s="66">
        <f>91544+26545</f>
        <v>118089</v>
      </c>
      <c r="I59" s="66">
        <v>120089</v>
      </c>
      <c r="J59" s="66">
        <v>60337.56</v>
      </c>
      <c r="K59" s="66">
        <f t="shared" si="3"/>
        <v>118.63934010736173</v>
      </c>
      <c r="L59" s="66">
        <f t="shared" si="4"/>
        <v>50.244035673542122</v>
      </c>
    </row>
    <row r="60" spans="2:15" x14ac:dyDescent="0.25">
      <c r="B60" s="66"/>
      <c r="C60" s="66"/>
      <c r="D60" s="66"/>
      <c r="E60" s="66" t="s">
        <v>142</v>
      </c>
      <c r="F60" s="66" t="s">
        <v>143</v>
      </c>
      <c r="G60" s="66">
        <v>7513.38</v>
      </c>
      <c r="H60" s="66">
        <f>3982+4114</f>
        <v>8096</v>
      </c>
      <c r="I60" s="66">
        <v>8097</v>
      </c>
      <c r="J60" s="66">
        <v>12486.66</v>
      </c>
      <c r="K60" s="66">
        <f t="shared" si="3"/>
        <v>166.19231291376184</v>
      </c>
      <c r="L60" s="66">
        <f t="shared" si="4"/>
        <v>154.21341237495369</v>
      </c>
    </row>
    <row r="61" spans="2:15" x14ac:dyDescent="0.25">
      <c r="B61" s="66"/>
      <c r="C61" s="66"/>
      <c r="D61" s="66"/>
      <c r="E61" s="66" t="s">
        <v>144</v>
      </c>
      <c r="F61" s="66" t="s">
        <v>145</v>
      </c>
      <c r="G61" s="66">
        <f>185081.99+51033.09</f>
        <v>236115.08</v>
      </c>
      <c r="H61" s="66">
        <f>132723+37162</f>
        <v>169885</v>
      </c>
      <c r="I61" s="66">
        <v>226885</v>
      </c>
      <c r="J61" s="66">
        <v>246752.56</v>
      </c>
      <c r="K61" s="66">
        <f t="shared" si="3"/>
        <v>104.50520991713024</v>
      </c>
      <c r="L61" s="66">
        <f t="shared" si="4"/>
        <v>108.75666527095224</v>
      </c>
    </row>
    <row r="62" spans="2:15" x14ac:dyDescent="0.25">
      <c r="B62" s="66"/>
      <c r="C62" s="66"/>
      <c r="D62" s="66"/>
      <c r="E62" s="66" t="s">
        <v>146</v>
      </c>
      <c r="F62" s="66" t="s">
        <v>147</v>
      </c>
      <c r="G62" s="66">
        <v>0</v>
      </c>
      <c r="H62" s="66">
        <v>133</v>
      </c>
      <c r="I62" s="66">
        <v>633</v>
      </c>
      <c r="J62" s="66">
        <v>0</v>
      </c>
      <c r="K62" s="66" t="e">
        <f t="shared" si="3"/>
        <v>#DIV/0!</v>
      </c>
      <c r="L62" s="66">
        <f t="shared" si="4"/>
        <v>0</v>
      </c>
    </row>
    <row r="63" spans="2:15" x14ac:dyDescent="0.25">
      <c r="B63" s="66"/>
      <c r="C63" s="66"/>
      <c r="D63" s="66"/>
      <c r="E63" s="66" t="s">
        <v>148</v>
      </c>
      <c r="F63" s="66" t="s">
        <v>149</v>
      </c>
      <c r="G63" s="66">
        <f>23003.3+3865.97</f>
        <v>26869.27</v>
      </c>
      <c r="H63" s="66">
        <f>15927+6636</f>
        <v>22563</v>
      </c>
      <c r="I63" s="66">
        <v>28564</v>
      </c>
      <c r="J63" s="66">
        <v>50718.44</v>
      </c>
      <c r="K63" s="66">
        <f t="shared" si="3"/>
        <v>188.76002213681281</v>
      </c>
      <c r="L63" s="66">
        <f t="shared" si="4"/>
        <v>177.56070578350372</v>
      </c>
    </row>
    <row r="64" spans="2:15" x14ac:dyDescent="0.25">
      <c r="B64" s="66"/>
      <c r="C64" s="66"/>
      <c r="D64" s="66"/>
      <c r="E64" s="66" t="s">
        <v>150</v>
      </c>
      <c r="F64" s="66" t="s">
        <v>151</v>
      </c>
      <c r="G64" s="66">
        <f>36754.48+38369.75</f>
        <v>75124.23000000001</v>
      </c>
      <c r="H64" s="66">
        <f>29199+39817</f>
        <v>69016</v>
      </c>
      <c r="I64" s="66">
        <v>81517</v>
      </c>
      <c r="J64" s="66">
        <v>66700.740000000005</v>
      </c>
      <c r="K64" s="66">
        <f t="shared" si="3"/>
        <v>88.787252794471243</v>
      </c>
      <c r="L64" s="66">
        <f t="shared" si="4"/>
        <v>81.824331121115847</v>
      </c>
    </row>
    <row r="65" spans="2:15" x14ac:dyDescent="0.25">
      <c r="B65" s="66"/>
      <c r="C65" s="66"/>
      <c r="D65" s="66"/>
      <c r="E65" s="66" t="s">
        <v>152</v>
      </c>
      <c r="F65" s="66" t="s">
        <v>153</v>
      </c>
      <c r="G65" s="66">
        <f>285442.33+735.99</f>
        <v>286178.32</v>
      </c>
      <c r="H65" s="66">
        <f>334008+26545</f>
        <v>360553</v>
      </c>
      <c r="I65" s="66">
        <v>360553</v>
      </c>
      <c r="J65" s="66">
        <v>445659.99</v>
      </c>
      <c r="K65" s="66">
        <f t="shared" ref="K65:K96" si="5">(J65*100)/G65</f>
        <v>155.72807541815186</v>
      </c>
      <c r="L65" s="66">
        <f t="shared" ref="L65:L98" si="6">(J65*100)/I65</f>
        <v>123.60457131129127</v>
      </c>
    </row>
    <row r="66" spans="2:15" x14ac:dyDescent="0.25">
      <c r="B66" s="65"/>
      <c r="C66" s="65"/>
      <c r="D66" s="65" t="s">
        <v>154</v>
      </c>
      <c r="E66" s="65"/>
      <c r="F66" s="65" t="s">
        <v>155</v>
      </c>
      <c r="G66" s="65">
        <f>G67+G68+G69+G70+G71</f>
        <v>718625.79</v>
      </c>
      <c r="H66" s="65">
        <f>H67+H68+H69+H70+H71</f>
        <v>368641</v>
      </c>
      <c r="I66" s="65">
        <f>I67+I68+I69+I70+I71</f>
        <v>615043</v>
      </c>
      <c r="J66" s="65">
        <f>J67+J68+J69+J70+J71</f>
        <v>711887.91999999993</v>
      </c>
      <c r="K66" s="65">
        <f t="shared" si="5"/>
        <v>99.062395186234539</v>
      </c>
      <c r="L66" s="65">
        <f t="shared" si="6"/>
        <v>115.74604052074407</v>
      </c>
    </row>
    <row r="67" spans="2:15" x14ac:dyDescent="0.25">
      <c r="B67" s="66"/>
      <c r="C67" s="66"/>
      <c r="D67" s="66"/>
      <c r="E67" s="66" t="s">
        <v>156</v>
      </c>
      <c r="F67" s="66" t="s">
        <v>157</v>
      </c>
      <c r="G67" s="66">
        <f>118671.3+228636.84</f>
        <v>347308.14</v>
      </c>
      <c r="H67" s="66">
        <f>137634+199084+1000</f>
        <v>337718</v>
      </c>
      <c r="I67" s="66">
        <v>337719</v>
      </c>
      <c r="J67" s="66">
        <v>422007.47</v>
      </c>
      <c r="K67" s="66">
        <f t="shared" si="5"/>
        <v>121.5080850106191</v>
      </c>
      <c r="L67" s="66">
        <f t="shared" si="6"/>
        <v>124.95816640461449</v>
      </c>
    </row>
    <row r="68" spans="2:15" x14ac:dyDescent="0.25">
      <c r="B68" s="66"/>
      <c r="C68" s="66"/>
      <c r="D68" s="66"/>
      <c r="E68" s="66" t="s">
        <v>158</v>
      </c>
      <c r="F68" s="66" t="s">
        <v>159</v>
      </c>
      <c r="G68" s="66">
        <v>3016.54</v>
      </c>
      <c r="H68" s="66">
        <f>2919+3716</f>
        <v>6635</v>
      </c>
      <c r="I68" s="66">
        <v>6635</v>
      </c>
      <c r="J68" s="66">
        <v>9222</v>
      </c>
      <c r="K68" s="66">
        <f t="shared" si="5"/>
        <v>305.71449408925457</v>
      </c>
      <c r="L68" s="66">
        <f t="shared" si="6"/>
        <v>138.99020346646572</v>
      </c>
    </row>
    <row r="69" spans="2:15" x14ac:dyDescent="0.25">
      <c r="B69" s="66"/>
      <c r="C69" s="66"/>
      <c r="D69" s="66"/>
      <c r="E69" s="66" t="s">
        <v>160</v>
      </c>
      <c r="F69" s="66" t="s">
        <v>161</v>
      </c>
      <c r="G69" s="66">
        <v>3143.6</v>
      </c>
      <c r="H69" s="66">
        <f>2653+265</f>
        <v>2918</v>
      </c>
      <c r="I69" s="66">
        <v>2918</v>
      </c>
      <c r="J69" s="66">
        <v>4951.17</v>
      </c>
      <c r="K69" s="66">
        <f t="shared" si="5"/>
        <v>157.5</v>
      </c>
      <c r="L69" s="66">
        <f t="shared" si="6"/>
        <v>169.67683344756682</v>
      </c>
      <c r="O69" s="95"/>
    </row>
    <row r="70" spans="2:15" x14ac:dyDescent="0.25">
      <c r="B70" s="66"/>
      <c r="C70" s="66"/>
      <c r="D70" s="66"/>
      <c r="E70" s="66" t="s">
        <v>162</v>
      </c>
      <c r="F70" s="66" t="s">
        <v>163</v>
      </c>
      <c r="G70" s="66">
        <v>2465.33</v>
      </c>
      <c r="H70" s="66">
        <f>2919</f>
        <v>2919</v>
      </c>
      <c r="I70" s="66">
        <v>2919</v>
      </c>
      <c r="J70" s="66">
        <v>2737.72</v>
      </c>
      <c r="K70" s="66">
        <f t="shared" si="5"/>
        <v>111.04882510657802</v>
      </c>
      <c r="L70" s="66">
        <f t="shared" si="6"/>
        <v>93.789653991092834</v>
      </c>
    </row>
    <row r="71" spans="2:15" x14ac:dyDescent="0.25">
      <c r="B71" s="66"/>
      <c r="C71" s="66"/>
      <c r="D71" s="66"/>
      <c r="E71" s="66" t="s">
        <v>164</v>
      </c>
      <c r="F71" s="66" t="s">
        <v>155</v>
      </c>
      <c r="G71" s="66">
        <f>7078.3+355613.88</f>
        <v>362692.18</v>
      </c>
      <c r="H71" s="66">
        <f>7833+10618</f>
        <v>18451</v>
      </c>
      <c r="I71" s="66">
        <v>264852</v>
      </c>
      <c r="J71" s="66">
        <v>272969.56</v>
      </c>
      <c r="K71" s="66">
        <f t="shared" si="5"/>
        <v>75.262047282078157</v>
      </c>
      <c r="L71" s="66">
        <f t="shared" si="6"/>
        <v>103.06494192983251</v>
      </c>
      <c r="O71" s="95"/>
    </row>
    <row r="72" spans="2:15" x14ac:dyDescent="0.25">
      <c r="B72" s="65"/>
      <c r="C72" s="65" t="s">
        <v>165</v>
      </c>
      <c r="D72" s="65"/>
      <c r="E72" s="65"/>
      <c r="F72" s="65" t="s">
        <v>166</v>
      </c>
      <c r="G72" s="65">
        <f>G73+G75</f>
        <v>15411.029999999999</v>
      </c>
      <c r="H72" s="65">
        <f>H73+H75</f>
        <v>14465</v>
      </c>
      <c r="I72" s="65">
        <f>I73+I75</f>
        <v>15768</v>
      </c>
      <c r="J72" s="65">
        <f>J73+J75</f>
        <v>17759.78</v>
      </c>
      <c r="K72" s="65">
        <f t="shared" si="5"/>
        <v>115.24070746731401</v>
      </c>
      <c r="L72" s="65">
        <f t="shared" si="6"/>
        <v>112.63178589548453</v>
      </c>
    </row>
    <row r="73" spans="2:15" x14ac:dyDescent="0.25">
      <c r="B73" s="65"/>
      <c r="C73" s="65"/>
      <c r="D73" s="65" t="s">
        <v>167</v>
      </c>
      <c r="E73" s="65"/>
      <c r="F73" s="65" t="s">
        <v>168</v>
      </c>
      <c r="G73" s="65">
        <f>G74</f>
        <v>0</v>
      </c>
      <c r="H73" s="65">
        <f>H74</f>
        <v>663</v>
      </c>
      <c r="I73" s="65">
        <f>I74</f>
        <v>663</v>
      </c>
      <c r="J73" s="65">
        <f>J74</f>
        <v>0</v>
      </c>
      <c r="K73" s="65" t="e">
        <f t="shared" si="5"/>
        <v>#DIV/0!</v>
      </c>
      <c r="L73" s="65">
        <f t="shared" si="6"/>
        <v>0</v>
      </c>
    </row>
    <row r="74" spans="2:15" x14ac:dyDescent="0.25">
      <c r="B74" s="66"/>
      <c r="C74" s="66"/>
      <c r="D74" s="66"/>
      <c r="E74" s="66" t="s">
        <v>169</v>
      </c>
      <c r="F74" s="66" t="s">
        <v>170</v>
      </c>
      <c r="G74" s="66">
        <v>0</v>
      </c>
      <c r="H74" s="66">
        <v>663</v>
      </c>
      <c r="I74" s="66">
        <v>663</v>
      </c>
      <c r="J74" s="66">
        <v>0</v>
      </c>
      <c r="K74" s="66" t="e">
        <f t="shared" si="5"/>
        <v>#DIV/0!</v>
      </c>
      <c r="L74" s="66">
        <f t="shared" si="6"/>
        <v>0</v>
      </c>
    </row>
    <row r="75" spans="2:15" x14ac:dyDescent="0.25">
      <c r="B75" s="65"/>
      <c r="C75" s="65"/>
      <c r="D75" s="65" t="s">
        <v>171</v>
      </c>
      <c r="E75" s="65"/>
      <c r="F75" s="65" t="s">
        <v>172</v>
      </c>
      <c r="G75" s="65">
        <f>G76</f>
        <v>15411.029999999999</v>
      </c>
      <c r="H75" s="65">
        <f>H76</f>
        <v>13802</v>
      </c>
      <c r="I75" s="65">
        <f>I76</f>
        <v>15105</v>
      </c>
      <c r="J75" s="65">
        <f>J76</f>
        <v>17759.78</v>
      </c>
      <c r="K75" s="65">
        <f t="shared" si="5"/>
        <v>115.24070746731401</v>
      </c>
      <c r="L75" s="65">
        <f t="shared" si="6"/>
        <v>117.57550479973519</v>
      </c>
    </row>
    <row r="76" spans="2:15" x14ac:dyDescent="0.25">
      <c r="B76" s="66"/>
      <c r="C76" s="66"/>
      <c r="D76" s="66"/>
      <c r="E76" s="66" t="s">
        <v>173</v>
      </c>
      <c r="F76" s="66" t="s">
        <v>174</v>
      </c>
      <c r="G76" s="66">
        <f>1097.62+14313.41</f>
        <v>15411.029999999999</v>
      </c>
      <c r="H76" s="66">
        <f>1459+12343</f>
        <v>13802</v>
      </c>
      <c r="I76" s="66">
        <v>15105</v>
      </c>
      <c r="J76" s="66">
        <v>17759.78</v>
      </c>
      <c r="K76" s="66">
        <f t="shared" si="5"/>
        <v>115.24070746731401</v>
      </c>
      <c r="L76" s="66">
        <f t="shared" si="6"/>
        <v>117.57550479973519</v>
      </c>
    </row>
    <row r="77" spans="2:15" x14ac:dyDescent="0.25">
      <c r="B77" s="65"/>
      <c r="C77" s="65" t="s">
        <v>175</v>
      </c>
      <c r="D77" s="65"/>
      <c r="E77" s="65"/>
      <c r="F77" s="65" t="s">
        <v>176</v>
      </c>
      <c r="G77" s="65">
        <f t="shared" ref="G77:J78" si="7">G78</f>
        <v>47906.96</v>
      </c>
      <c r="H77" s="65">
        <f t="shared" si="7"/>
        <v>80545</v>
      </c>
      <c r="I77" s="65">
        <f t="shared" si="7"/>
        <v>80545</v>
      </c>
      <c r="J77" s="65">
        <f t="shared" si="7"/>
        <v>53316.639999999999</v>
      </c>
      <c r="K77" s="65">
        <f t="shared" si="5"/>
        <v>111.29205443217437</v>
      </c>
      <c r="L77" s="65">
        <f t="shared" si="6"/>
        <v>66.194847600720095</v>
      </c>
    </row>
    <row r="78" spans="2:15" x14ac:dyDescent="0.25">
      <c r="B78" s="65"/>
      <c r="C78" s="65"/>
      <c r="D78" s="65" t="s">
        <v>177</v>
      </c>
      <c r="E78" s="65"/>
      <c r="F78" s="65" t="s">
        <v>178</v>
      </c>
      <c r="G78" s="65">
        <f t="shared" si="7"/>
        <v>47906.96</v>
      </c>
      <c r="H78" s="65">
        <f t="shared" si="7"/>
        <v>80545</v>
      </c>
      <c r="I78" s="65">
        <f t="shared" si="7"/>
        <v>80545</v>
      </c>
      <c r="J78" s="65">
        <f t="shared" si="7"/>
        <v>53316.639999999999</v>
      </c>
      <c r="K78" s="65">
        <f t="shared" si="5"/>
        <v>111.29205443217437</v>
      </c>
      <c r="L78" s="65">
        <f t="shared" si="6"/>
        <v>66.194847600720095</v>
      </c>
    </row>
    <row r="79" spans="2:15" x14ac:dyDescent="0.25">
      <c r="B79" s="66"/>
      <c r="C79" s="66"/>
      <c r="D79" s="66"/>
      <c r="E79" s="66" t="s">
        <v>179</v>
      </c>
      <c r="F79" s="66" t="s">
        <v>180</v>
      </c>
      <c r="G79" s="66">
        <v>47906.96</v>
      </c>
      <c r="H79" s="66">
        <v>80545</v>
      </c>
      <c r="I79" s="66">
        <v>80545</v>
      </c>
      <c r="J79" s="66">
        <v>53316.639999999999</v>
      </c>
      <c r="K79" s="66">
        <f t="shared" si="5"/>
        <v>111.29205443217437</v>
      </c>
      <c r="L79" s="66">
        <f t="shared" si="6"/>
        <v>66.194847600720095</v>
      </c>
    </row>
    <row r="80" spans="2:15" x14ac:dyDescent="0.25">
      <c r="B80" s="65" t="s">
        <v>181</v>
      </c>
      <c r="C80" s="65"/>
      <c r="D80" s="65"/>
      <c r="E80" s="65"/>
      <c r="F80" s="65" t="s">
        <v>182</v>
      </c>
      <c r="G80" s="65">
        <f>G81+G96</f>
        <v>345986.38</v>
      </c>
      <c r="H80" s="65">
        <f>H81+H96</f>
        <v>276696</v>
      </c>
      <c r="I80" s="65">
        <f>I81+I96</f>
        <v>408823</v>
      </c>
      <c r="J80" s="65">
        <f>J81+J96</f>
        <v>534976.28</v>
      </c>
      <c r="K80" s="65">
        <f t="shared" si="5"/>
        <v>154.62350859013583</v>
      </c>
      <c r="L80" s="65">
        <f t="shared" si="6"/>
        <v>130.85767679411384</v>
      </c>
    </row>
    <row r="81" spans="2:12" x14ac:dyDescent="0.25">
      <c r="B81" s="65"/>
      <c r="C81" s="65" t="s">
        <v>183</v>
      </c>
      <c r="D81" s="65"/>
      <c r="E81" s="65"/>
      <c r="F81" s="65" t="s">
        <v>184</v>
      </c>
      <c r="G81" s="65">
        <f>G82+G90+G92+G94</f>
        <v>286575.3</v>
      </c>
      <c r="H81" s="65">
        <f>H82+H90+H92+H94</f>
        <v>165011</v>
      </c>
      <c r="I81" s="65">
        <f>I82+I90+I92+I94</f>
        <v>260390</v>
      </c>
      <c r="J81" s="65">
        <f>J82+J90+J92+J94</f>
        <v>401075.74</v>
      </c>
      <c r="K81" s="65">
        <f t="shared" si="5"/>
        <v>139.95474836805545</v>
      </c>
      <c r="L81" s="65">
        <f t="shared" si="6"/>
        <v>154.0288567149276</v>
      </c>
    </row>
    <row r="82" spans="2:12" x14ac:dyDescent="0.25">
      <c r="B82" s="65"/>
      <c r="C82" s="65"/>
      <c r="D82" s="65" t="s">
        <v>185</v>
      </c>
      <c r="E82" s="65"/>
      <c r="F82" s="65" t="s">
        <v>186</v>
      </c>
      <c r="G82" s="65">
        <f>G83+G84+G85+G86+G87+G88+G89</f>
        <v>286575.3</v>
      </c>
      <c r="H82" s="65">
        <f>H83+H84+H85+H86+H87+H88+H89</f>
        <v>139540</v>
      </c>
      <c r="I82" s="65">
        <f>I83+I84+I85+I86+I87+I88+I89</f>
        <v>234919</v>
      </c>
      <c r="J82" s="65">
        <f>J83+J84+J85+J86+J87+J88+J89</f>
        <v>373640.59</v>
      </c>
      <c r="K82" s="65">
        <f t="shared" si="5"/>
        <v>130.38129594560314</v>
      </c>
      <c r="L82" s="65">
        <f t="shared" si="6"/>
        <v>159.0508175158246</v>
      </c>
    </row>
    <row r="83" spans="2:12" x14ac:dyDescent="0.25">
      <c r="B83" s="66"/>
      <c r="C83" s="66"/>
      <c r="D83" s="66"/>
      <c r="E83" s="66" t="s">
        <v>187</v>
      </c>
      <c r="F83" s="66" t="s">
        <v>188</v>
      </c>
      <c r="G83" s="66">
        <f>15808.14+746.33</f>
        <v>16554.47</v>
      </c>
      <c r="H83" s="66">
        <v>6636</v>
      </c>
      <c r="I83" s="66">
        <v>6940</v>
      </c>
      <c r="J83" s="66">
        <v>21151.33</v>
      </c>
      <c r="K83" s="66">
        <f t="shared" si="5"/>
        <v>127.76808922303159</v>
      </c>
      <c r="L83" s="66">
        <f t="shared" si="6"/>
        <v>304.77420749279537</v>
      </c>
    </row>
    <row r="84" spans="2:12" x14ac:dyDescent="0.25">
      <c r="B84" s="66"/>
      <c r="C84" s="66"/>
      <c r="D84" s="66"/>
      <c r="E84" s="66" t="s">
        <v>189</v>
      </c>
      <c r="F84" s="66" t="s">
        <v>190</v>
      </c>
      <c r="G84" s="66">
        <v>2292.4699999999998</v>
      </c>
      <c r="H84" s="66">
        <f>6635+19908</f>
        <v>26543</v>
      </c>
      <c r="I84" s="66">
        <v>27339</v>
      </c>
      <c r="J84" s="66">
        <v>3441.3</v>
      </c>
      <c r="K84" s="66">
        <f t="shared" si="5"/>
        <v>150.11319668305367</v>
      </c>
      <c r="L84" s="66">
        <f t="shared" si="6"/>
        <v>12.587512345001645</v>
      </c>
    </row>
    <row r="85" spans="2:12" x14ac:dyDescent="0.25">
      <c r="B85" s="66"/>
      <c r="C85" s="66"/>
      <c r="D85" s="66"/>
      <c r="E85" s="66" t="s">
        <v>191</v>
      </c>
      <c r="F85" s="66" t="s">
        <v>192</v>
      </c>
      <c r="G85" s="66">
        <v>267728.36</v>
      </c>
      <c r="H85" s="66">
        <f>13272+53089</f>
        <v>66361</v>
      </c>
      <c r="I85" s="66">
        <v>91361</v>
      </c>
      <c r="J85" s="66">
        <v>85941.19</v>
      </c>
      <c r="K85" s="66">
        <f t="shared" si="5"/>
        <v>32.10014434033063</v>
      </c>
      <c r="L85" s="66">
        <f t="shared" si="6"/>
        <v>94.067698470901149</v>
      </c>
    </row>
    <row r="86" spans="2:12" x14ac:dyDescent="0.25">
      <c r="B86" s="66"/>
      <c r="C86" s="66"/>
      <c r="D86" s="66"/>
      <c r="E86" s="66" t="s">
        <v>193</v>
      </c>
      <c r="F86" s="66" t="s">
        <v>194</v>
      </c>
      <c r="G86" s="66">
        <v>0</v>
      </c>
      <c r="H86" s="66">
        <v>0</v>
      </c>
      <c r="I86" s="66">
        <v>0</v>
      </c>
      <c r="J86" s="66">
        <v>0</v>
      </c>
      <c r="K86" s="66" t="e">
        <f t="shared" si="5"/>
        <v>#DIV/0!</v>
      </c>
      <c r="L86" s="66" t="e">
        <f t="shared" si="6"/>
        <v>#DIV/0!</v>
      </c>
    </row>
    <row r="87" spans="2:12" x14ac:dyDescent="0.25">
      <c r="B87" s="66"/>
      <c r="C87" s="66"/>
      <c r="D87" s="66"/>
      <c r="E87" s="66" t="s">
        <v>195</v>
      </c>
      <c r="F87" s="66" t="s">
        <v>196</v>
      </c>
      <c r="G87" s="66">
        <v>0</v>
      </c>
      <c r="H87" s="66">
        <v>40000</v>
      </c>
      <c r="I87" s="66">
        <v>89279</v>
      </c>
      <c r="J87" s="66">
        <v>99871.26</v>
      </c>
      <c r="K87" s="66" t="e">
        <f t="shared" si="5"/>
        <v>#DIV/0!</v>
      </c>
      <c r="L87" s="66">
        <f t="shared" si="6"/>
        <v>111.86422338959889</v>
      </c>
    </row>
    <row r="88" spans="2:12" x14ac:dyDescent="0.25">
      <c r="B88" s="66"/>
      <c r="C88" s="66"/>
      <c r="D88" s="66"/>
      <c r="E88" s="66" t="s">
        <v>197</v>
      </c>
      <c r="F88" s="66" t="s">
        <v>198</v>
      </c>
      <c r="G88" s="66">
        <v>0</v>
      </c>
      <c r="H88" s="66">
        <v>0</v>
      </c>
      <c r="I88" s="66">
        <v>10000</v>
      </c>
      <c r="J88" s="66">
        <v>3204.84</v>
      </c>
      <c r="K88" s="66" t="e">
        <f t="shared" si="5"/>
        <v>#DIV/0!</v>
      </c>
      <c r="L88" s="66">
        <f t="shared" si="6"/>
        <v>32.048400000000001</v>
      </c>
    </row>
    <row r="89" spans="2:12" x14ac:dyDescent="0.25">
      <c r="B89" s="66"/>
      <c r="C89" s="66"/>
      <c r="D89" s="66"/>
      <c r="E89" s="66" t="s">
        <v>199</v>
      </c>
      <c r="F89" s="66" t="s">
        <v>200</v>
      </c>
      <c r="G89" s="66">
        <v>0</v>
      </c>
      <c r="H89" s="66">
        <v>0</v>
      </c>
      <c r="I89" s="66">
        <v>10000</v>
      </c>
      <c r="J89" s="66">
        <v>160030.67000000001</v>
      </c>
      <c r="K89" s="66" t="e">
        <f t="shared" si="5"/>
        <v>#DIV/0!</v>
      </c>
      <c r="L89" s="66">
        <f t="shared" si="6"/>
        <v>1600.3067000000001</v>
      </c>
    </row>
    <row r="90" spans="2:12" x14ac:dyDescent="0.25">
      <c r="B90" s="65"/>
      <c r="C90" s="65"/>
      <c r="D90" s="65" t="s">
        <v>201</v>
      </c>
      <c r="E90" s="65"/>
      <c r="F90" s="65" t="s">
        <v>202</v>
      </c>
      <c r="G90" s="65">
        <f>G91</f>
        <v>0</v>
      </c>
      <c r="H90" s="65">
        <f>H91</f>
        <v>25471</v>
      </c>
      <c r="I90" s="65">
        <f>I91</f>
        <v>25471</v>
      </c>
      <c r="J90" s="65">
        <f>J91</f>
        <v>25469.5</v>
      </c>
      <c r="K90" s="65" t="e">
        <f t="shared" si="5"/>
        <v>#DIV/0!</v>
      </c>
      <c r="L90" s="65">
        <f t="shared" si="6"/>
        <v>99.994110949707505</v>
      </c>
    </row>
    <row r="91" spans="2:12" x14ac:dyDescent="0.25">
      <c r="B91" s="66"/>
      <c r="C91" s="66"/>
      <c r="D91" s="66"/>
      <c r="E91" s="66" t="s">
        <v>203</v>
      </c>
      <c r="F91" s="66" t="s">
        <v>204</v>
      </c>
      <c r="G91" s="66">
        <v>0</v>
      </c>
      <c r="H91" s="66">
        <v>25471</v>
      </c>
      <c r="I91" s="66">
        <v>25471</v>
      </c>
      <c r="J91" s="66">
        <v>25469.5</v>
      </c>
      <c r="K91" s="66" t="e">
        <f t="shared" si="5"/>
        <v>#DIV/0!</v>
      </c>
      <c r="L91" s="66">
        <f t="shared" si="6"/>
        <v>99.994110949707505</v>
      </c>
    </row>
    <row r="92" spans="2:12" x14ac:dyDescent="0.25">
      <c r="B92" s="65"/>
      <c r="C92" s="65"/>
      <c r="D92" s="65" t="s">
        <v>205</v>
      </c>
      <c r="E92" s="65"/>
      <c r="F92" s="65" t="s">
        <v>206</v>
      </c>
      <c r="G92" s="65">
        <f>G93</f>
        <v>0</v>
      </c>
      <c r="H92" s="65">
        <f>H93</f>
        <v>0</v>
      </c>
      <c r="I92" s="65">
        <f>I93</f>
        <v>0</v>
      </c>
      <c r="J92" s="65">
        <f>J93</f>
        <v>820.1</v>
      </c>
      <c r="K92" s="65" t="e">
        <f t="shared" si="5"/>
        <v>#DIV/0!</v>
      </c>
      <c r="L92" s="65" t="e">
        <f t="shared" si="6"/>
        <v>#DIV/0!</v>
      </c>
    </row>
    <row r="93" spans="2:12" x14ac:dyDescent="0.25">
      <c r="B93" s="66"/>
      <c r="C93" s="66"/>
      <c r="D93" s="66"/>
      <c r="E93" s="66" t="s">
        <v>207</v>
      </c>
      <c r="F93" s="66" t="s">
        <v>208</v>
      </c>
      <c r="G93" s="66">
        <v>0</v>
      </c>
      <c r="H93" s="66">
        <v>0</v>
      </c>
      <c r="I93" s="66">
        <v>0</v>
      </c>
      <c r="J93" s="66">
        <v>820.1</v>
      </c>
      <c r="K93" s="66" t="e">
        <f t="shared" si="5"/>
        <v>#DIV/0!</v>
      </c>
      <c r="L93" s="66" t="e">
        <f t="shared" si="6"/>
        <v>#DIV/0!</v>
      </c>
    </row>
    <row r="94" spans="2:12" x14ac:dyDescent="0.25">
      <c r="B94" s="65"/>
      <c r="C94" s="65"/>
      <c r="D94" s="65" t="s">
        <v>209</v>
      </c>
      <c r="E94" s="65"/>
      <c r="F94" s="65" t="s">
        <v>210</v>
      </c>
      <c r="G94" s="65">
        <f>G95</f>
        <v>0</v>
      </c>
      <c r="H94" s="65">
        <f>H95</f>
        <v>0</v>
      </c>
      <c r="I94" s="65">
        <f>I95</f>
        <v>0</v>
      </c>
      <c r="J94" s="65">
        <f>J95</f>
        <v>1145.55</v>
      </c>
      <c r="K94" s="65" t="e">
        <f t="shared" si="5"/>
        <v>#DIV/0!</v>
      </c>
      <c r="L94" s="65" t="e">
        <f t="shared" si="6"/>
        <v>#DIV/0!</v>
      </c>
    </row>
    <row r="95" spans="2:12" x14ac:dyDescent="0.25">
      <c r="B95" s="66"/>
      <c r="C95" s="66"/>
      <c r="D95" s="66"/>
      <c r="E95" s="66" t="s">
        <v>211</v>
      </c>
      <c r="F95" s="66" t="s">
        <v>212</v>
      </c>
      <c r="G95" s="66">
        <v>0</v>
      </c>
      <c r="H95" s="66">
        <v>0</v>
      </c>
      <c r="I95" s="66">
        <v>0</v>
      </c>
      <c r="J95" s="66">
        <v>1145.55</v>
      </c>
      <c r="K95" s="66" t="e">
        <f t="shared" si="5"/>
        <v>#DIV/0!</v>
      </c>
      <c r="L95" s="66" t="e">
        <f t="shared" si="6"/>
        <v>#DIV/0!</v>
      </c>
    </row>
    <row r="96" spans="2:12" x14ac:dyDescent="0.25">
      <c r="B96" s="65"/>
      <c r="C96" s="65" t="s">
        <v>213</v>
      </c>
      <c r="D96" s="65"/>
      <c r="E96" s="65"/>
      <c r="F96" s="65" t="s">
        <v>214</v>
      </c>
      <c r="G96" s="65">
        <f t="shared" ref="G96:J97" si="8">G97</f>
        <v>59411.079999999994</v>
      </c>
      <c r="H96" s="65">
        <f t="shared" si="8"/>
        <v>111685</v>
      </c>
      <c r="I96" s="65">
        <f t="shared" si="8"/>
        <v>148433</v>
      </c>
      <c r="J96" s="65">
        <f t="shared" si="8"/>
        <v>133900.54</v>
      </c>
      <c r="K96" s="65">
        <f t="shared" si="5"/>
        <v>225.37974398041578</v>
      </c>
      <c r="L96" s="65">
        <f t="shared" si="6"/>
        <v>90.20941434856131</v>
      </c>
    </row>
    <row r="97" spans="2:12" x14ac:dyDescent="0.25">
      <c r="B97" s="65"/>
      <c r="C97" s="65"/>
      <c r="D97" s="65" t="s">
        <v>215</v>
      </c>
      <c r="E97" s="65"/>
      <c r="F97" s="65" t="s">
        <v>216</v>
      </c>
      <c r="G97" s="65">
        <f t="shared" si="8"/>
        <v>59411.079999999994</v>
      </c>
      <c r="H97" s="65">
        <f t="shared" si="8"/>
        <v>111685</v>
      </c>
      <c r="I97" s="65">
        <f t="shared" si="8"/>
        <v>148433</v>
      </c>
      <c r="J97" s="65">
        <f t="shared" si="8"/>
        <v>133900.54</v>
      </c>
      <c r="K97" s="65">
        <f t="shared" ref="K97:K98" si="9">(J97*100)/G97</f>
        <v>225.37974398041578</v>
      </c>
      <c r="L97" s="65">
        <f t="shared" si="6"/>
        <v>90.20941434856131</v>
      </c>
    </row>
    <row r="98" spans="2:12" x14ac:dyDescent="0.25">
      <c r="B98" s="66"/>
      <c r="C98" s="66"/>
      <c r="D98" s="66"/>
      <c r="E98" s="66" t="s">
        <v>217</v>
      </c>
      <c r="F98" s="66" t="s">
        <v>216</v>
      </c>
      <c r="G98" s="66">
        <f>45210.7+14200.38</f>
        <v>59411.079999999994</v>
      </c>
      <c r="H98" s="66">
        <f>66361+45324</f>
        <v>111685</v>
      </c>
      <c r="I98" s="66">
        <v>148433</v>
      </c>
      <c r="J98" s="66">
        <v>133900.54</v>
      </c>
      <c r="K98" s="66">
        <f t="shared" si="9"/>
        <v>225.37974398041578</v>
      </c>
      <c r="L98" s="66">
        <f t="shared" si="6"/>
        <v>90.20941434856131</v>
      </c>
    </row>
    <row r="99" spans="2:12" x14ac:dyDescent="0.25">
      <c r="B99" s="65"/>
      <c r="C99" s="66"/>
      <c r="D99" s="67"/>
      <c r="E99" s="68"/>
      <c r="F99" s="8"/>
      <c r="G99" s="65"/>
      <c r="H99" s="65"/>
      <c r="I99" s="65"/>
      <c r="J99" s="65"/>
      <c r="K99" s="70"/>
      <c r="L99" s="70"/>
    </row>
  </sheetData>
  <mergeCells count="7">
    <mergeCell ref="B31:F31"/>
    <mergeCell ref="B32:F32"/>
    <mergeCell ref="B2:L2"/>
    <mergeCell ref="B4:L4"/>
    <mergeCell ref="B6:L6"/>
    <mergeCell ref="B9:F9"/>
    <mergeCell ref="B8:F8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"/>
  <sheetViews>
    <sheetView workbookViewId="0">
      <selection activeCell="B2" sqref="B2:H2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6" t="s">
        <v>16</v>
      </c>
      <c r="C2" s="96"/>
      <c r="D2" s="96"/>
      <c r="E2" s="96"/>
      <c r="F2" s="96"/>
      <c r="G2" s="96"/>
      <c r="H2" s="9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13883746.85</v>
      </c>
      <c r="D6" s="71">
        <f>D7+D9+D11+D13</f>
        <v>14649718.560000001</v>
      </c>
      <c r="E6" s="71">
        <f>E7+E9+E11+E13</f>
        <v>15935648.610000001</v>
      </c>
      <c r="F6" s="71">
        <f>F7+F9+F11+F13</f>
        <v>16177705.59</v>
      </c>
      <c r="G6" s="72">
        <f t="shared" ref="G6:G23" si="0">(F6*100)/C6</f>
        <v>116.52262004474679</v>
      </c>
      <c r="H6" s="72">
        <f t="shared" ref="H6:H23" si="1">(F6*100)/E6</f>
        <v>101.51896534570989</v>
      </c>
    </row>
    <row r="7" spans="1:8" x14ac:dyDescent="0.25">
      <c r="A7"/>
      <c r="B7" s="8" t="s">
        <v>218</v>
      </c>
      <c r="C7" s="71">
        <f>C8</f>
        <v>11790469.279999999</v>
      </c>
      <c r="D7" s="71">
        <f>D8</f>
        <v>13818123</v>
      </c>
      <c r="E7" s="71">
        <f>E8</f>
        <v>13610734</v>
      </c>
      <c r="F7" s="71">
        <f>F8</f>
        <v>13583412.529999999</v>
      </c>
      <c r="G7" s="72">
        <f t="shared" si="0"/>
        <v>115.2067166066184</v>
      </c>
      <c r="H7" s="72">
        <f t="shared" si="1"/>
        <v>99.799265271072088</v>
      </c>
    </row>
    <row r="8" spans="1:8" x14ac:dyDescent="0.25">
      <c r="A8"/>
      <c r="B8" s="16" t="s">
        <v>219</v>
      </c>
      <c r="C8" s="73">
        <v>11790469.279999999</v>
      </c>
      <c r="D8" s="73">
        <v>13818123</v>
      </c>
      <c r="E8" s="73">
        <v>13610734</v>
      </c>
      <c r="F8" s="74">
        <v>13583412.529999999</v>
      </c>
      <c r="G8" s="70">
        <f t="shared" si="0"/>
        <v>115.2067166066184</v>
      </c>
      <c r="H8" s="70">
        <f t="shared" si="1"/>
        <v>99.799265271072088</v>
      </c>
    </row>
    <row r="9" spans="1:8" x14ac:dyDescent="0.25">
      <c r="A9"/>
      <c r="B9" s="8" t="s">
        <v>220</v>
      </c>
      <c r="C9" s="71">
        <f>C10</f>
        <v>1993909.58</v>
      </c>
      <c r="D9" s="71">
        <f>D10</f>
        <v>750050.56</v>
      </c>
      <c r="E9" s="71">
        <f>E10</f>
        <v>2203958.2200000002</v>
      </c>
      <c r="F9" s="71">
        <f>F10</f>
        <v>2479910.69</v>
      </c>
      <c r="G9" s="72">
        <f t="shared" si="0"/>
        <v>124.37428030211881</v>
      </c>
      <c r="H9" s="72">
        <f t="shared" si="1"/>
        <v>112.52076684103385</v>
      </c>
    </row>
    <row r="10" spans="1:8" x14ac:dyDescent="0.25">
      <c r="A10"/>
      <c r="B10" s="16" t="s">
        <v>221</v>
      </c>
      <c r="C10" s="73">
        <v>1993909.58</v>
      </c>
      <c r="D10" s="73">
        <v>750050.56</v>
      </c>
      <c r="E10" s="73">
        <v>2203958.2200000002</v>
      </c>
      <c r="F10" s="74">
        <v>2479910.69</v>
      </c>
      <c r="G10" s="70">
        <f t="shared" si="0"/>
        <v>124.37428030211881</v>
      </c>
      <c r="H10" s="70">
        <f t="shared" si="1"/>
        <v>112.52076684103385</v>
      </c>
    </row>
    <row r="11" spans="1:8" x14ac:dyDescent="0.25">
      <c r="A11"/>
      <c r="B11" s="8" t="s">
        <v>222</v>
      </c>
      <c r="C11" s="71">
        <f>C12</f>
        <v>47906.96</v>
      </c>
      <c r="D11" s="71">
        <f>D12</f>
        <v>81545</v>
      </c>
      <c r="E11" s="71">
        <f>E12</f>
        <v>81545</v>
      </c>
      <c r="F11" s="71">
        <f>F12</f>
        <v>53316.639999999999</v>
      </c>
      <c r="G11" s="72">
        <f t="shared" si="0"/>
        <v>111.29205443217437</v>
      </c>
      <c r="H11" s="72">
        <f t="shared" si="1"/>
        <v>65.383089091912439</v>
      </c>
    </row>
    <row r="12" spans="1:8" x14ac:dyDescent="0.25">
      <c r="A12"/>
      <c r="B12" s="16" t="s">
        <v>223</v>
      </c>
      <c r="C12" s="73">
        <v>47906.96</v>
      </c>
      <c r="D12" s="73">
        <v>81545</v>
      </c>
      <c r="E12" s="73">
        <v>81545</v>
      </c>
      <c r="F12" s="74">
        <v>53316.639999999999</v>
      </c>
      <c r="G12" s="70">
        <f t="shared" si="0"/>
        <v>111.29205443217437</v>
      </c>
      <c r="H12" s="70">
        <f t="shared" si="1"/>
        <v>65.383089091912439</v>
      </c>
    </row>
    <row r="13" spans="1:8" x14ac:dyDescent="0.25">
      <c r="A13"/>
      <c r="B13" s="8" t="s">
        <v>224</v>
      </c>
      <c r="C13" s="71">
        <f>C14</f>
        <v>51461.03</v>
      </c>
      <c r="D13" s="71">
        <f>D14</f>
        <v>0</v>
      </c>
      <c r="E13" s="71">
        <f>E14</f>
        <v>39411.39</v>
      </c>
      <c r="F13" s="71">
        <f>F14</f>
        <v>61065.73</v>
      </c>
      <c r="G13" s="72">
        <f t="shared" si="0"/>
        <v>118.66402596294711</v>
      </c>
      <c r="H13" s="72">
        <f t="shared" si="1"/>
        <v>154.944370142743</v>
      </c>
    </row>
    <row r="14" spans="1:8" x14ac:dyDescent="0.25">
      <c r="A14"/>
      <c r="B14" s="16" t="s">
        <v>225</v>
      </c>
      <c r="C14" s="73">
        <v>51461.03</v>
      </c>
      <c r="D14" s="73">
        <v>0</v>
      </c>
      <c r="E14" s="73">
        <v>39411.39</v>
      </c>
      <c r="F14" s="74">
        <v>61065.73</v>
      </c>
      <c r="G14" s="70">
        <f t="shared" si="0"/>
        <v>118.66402596294711</v>
      </c>
      <c r="H14" s="70">
        <f t="shared" si="1"/>
        <v>154.944370142743</v>
      </c>
    </row>
    <row r="15" spans="1:8" x14ac:dyDescent="0.25">
      <c r="B15" s="8" t="s">
        <v>33</v>
      </c>
      <c r="C15" s="75">
        <f>C16+C18+C20+C22</f>
        <v>14001291.639999999</v>
      </c>
      <c r="D15" s="75">
        <f>D16+D18+D20+D22</f>
        <v>15531228</v>
      </c>
      <c r="E15" s="75">
        <f>E16+E18+E20+E22</f>
        <v>15601956</v>
      </c>
      <c r="F15" s="75">
        <f>F16+F18+F20+F22</f>
        <v>15941381.67</v>
      </c>
      <c r="G15" s="72">
        <f t="shared" si="0"/>
        <v>113.85650752718698</v>
      </c>
      <c r="H15" s="72">
        <f t="shared" si="1"/>
        <v>102.17553279857987</v>
      </c>
    </row>
    <row r="16" spans="1:8" x14ac:dyDescent="0.25">
      <c r="A16"/>
      <c r="B16" s="8" t="s">
        <v>218</v>
      </c>
      <c r="C16" s="75">
        <f>C17</f>
        <v>11790469.279999999</v>
      </c>
      <c r="D16" s="75">
        <f>D17</f>
        <v>13818123</v>
      </c>
      <c r="E16" s="75">
        <f>E17</f>
        <v>13610734</v>
      </c>
      <c r="F16" s="75">
        <f>F17</f>
        <v>13583412.529999999</v>
      </c>
      <c r="G16" s="72">
        <f t="shared" si="0"/>
        <v>115.2067166066184</v>
      </c>
      <c r="H16" s="72">
        <f t="shared" si="1"/>
        <v>99.799265271072088</v>
      </c>
    </row>
    <row r="17" spans="1:8" x14ac:dyDescent="0.25">
      <c r="A17"/>
      <c r="B17" s="16" t="s">
        <v>219</v>
      </c>
      <c r="C17" s="73">
        <v>11790469.279999999</v>
      </c>
      <c r="D17" s="73">
        <v>13818123</v>
      </c>
      <c r="E17" s="76">
        <v>13610734</v>
      </c>
      <c r="F17" s="74">
        <v>13583412.529999999</v>
      </c>
      <c r="G17" s="70">
        <f t="shared" si="0"/>
        <v>115.2067166066184</v>
      </c>
      <c r="H17" s="70">
        <f t="shared" si="1"/>
        <v>99.799265271072088</v>
      </c>
    </row>
    <row r="18" spans="1:8" x14ac:dyDescent="0.25">
      <c r="A18"/>
      <c r="B18" s="8" t="s">
        <v>220</v>
      </c>
      <c r="C18" s="75">
        <f>C19</f>
        <v>2111454.37</v>
      </c>
      <c r="D18" s="75">
        <f>D19</f>
        <v>1585107</v>
      </c>
      <c r="E18" s="75">
        <f>E19</f>
        <v>1863224</v>
      </c>
      <c r="F18" s="75">
        <f>F19</f>
        <v>2243586.77</v>
      </c>
      <c r="G18" s="72">
        <f t="shared" si="0"/>
        <v>106.25788564874361</v>
      </c>
      <c r="H18" s="72">
        <f t="shared" si="1"/>
        <v>120.41422663082915</v>
      </c>
    </row>
    <row r="19" spans="1:8" x14ac:dyDescent="0.25">
      <c r="A19"/>
      <c r="B19" s="16" t="s">
        <v>221</v>
      </c>
      <c r="C19" s="73">
        <v>2111454.37</v>
      </c>
      <c r="D19" s="73">
        <v>1585107</v>
      </c>
      <c r="E19" s="76">
        <v>1863224</v>
      </c>
      <c r="F19" s="74">
        <v>2243586.77</v>
      </c>
      <c r="G19" s="70">
        <f t="shared" si="0"/>
        <v>106.25788564874361</v>
      </c>
      <c r="H19" s="70">
        <f t="shared" si="1"/>
        <v>120.41422663082915</v>
      </c>
    </row>
    <row r="20" spans="1:8" x14ac:dyDescent="0.25">
      <c r="A20"/>
      <c r="B20" s="8" t="s">
        <v>222</v>
      </c>
      <c r="C20" s="75">
        <f>C21</f>
        <v>47906.96</v>
      </c>
      <c r="D20" s="75">
        <f>D21</f>
        <v>81545</v>
      </c>
      <c r="E20" s="75">
        <f>E21</f>
        <v>81545</v>
      </c>
      <c r="F20" s="75">
        <f>F21</f>
        <v>53316.639999999999</v>
      </c>
      <c r="G20" s="72">
        <f t="shared" si="0"/>
        <v>111.29205443217437</v>
      </c>
      <c r="H20" s="72">
        <f t="shared" si="1"/>
        <v>65.383089091912439</v>
      </c>
    </row>
    <row r="21" spans="1:8" x14ac:dyDescent="0.25">
      <c r="A21"/>
      <c r="B21" s="16" t="s">
        <v>223</v>
      </c>
      <c r="C21" s="73">
        <v>47906.96</v>
      </c>
      <c r="D21" s="73">
        <v>81545</v>
      </c>
      <c r="E21" s="76">
        <v>81545</v>
      </c>
      <c r="F21" s="74">
        <v>53316.639999999999</v>
      </c>
      <c r="G21" s="70">
        <f t="shared" si="0"/>
        <v>111.29205443217437</v>
      </c>
      <c r="H21" s="70">
        <f t="shared" si="1"/>
        <v>65.383089091912439</v>
      </c>
    </row>
    <row r="22" spans="1:8" x14ac:dyDescent="0.25">
      <c r="A22"/>
      <c r="B22" s="8" t="s">
        <v>224</v>
      </c>
      <c r="C22" s="75">
        <f>C23</f>
        <v>51461.03</v>
      </c>
      <c r="D22" s="75">
        <f>D23</f>
        <v>46453</v>
      </c>
      <c r="E22" s="75">
        <f>E23</f>
        <v>46453</v>
      </c>
      <c r="F22" s="75">
        <f>F23</f>
        <v>61065.73</v>
      </c>
      <c r="G22" s="72">
        <f t="shared" si="0"/>
        <v>118.66402596294711</v>
      </c>
      <c r="H22" s="72">
        <f t="shared" si="1"/>
        <v>131.45702107506511</v>
      </c>
    </row>
    <row r="23" spans="1:8" x14ac:dyDescent="0.25">
      <c r="A23"/>
      <c r="B23" s="16" t="s">
        <v>225</v>
      </c>
      <c r="C23" s="73">
        <v>51461.03</v>
      </c>
      <c r="D23" s="73">
        <v>46453</v>
      </c>
      <c r="E23" s="76">
        <v>46453</v>
      </c>
      <c r="F23" s="74">
        <v>61065.73</v>
      </c>
      <c r="G23" s="70">
        <f t="shared" si="0"/>
        <v>118.66402596294711</v>
      </c>
      <c r="H23" s="70">
        <f t="shared" si="1"/>
        <v>131.45702107506511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B1" sqref="B1:H12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17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14001291.640000001</v>
      </c>
      <c r="D6" s="75">
        <f t="shared" si="0"/>
        <v>15531228</v>
      </c>
      <c r="E6" s="75">
        <f t="shared" si="0"/>
        <v>15601956</v>
      </c>
      <c r="F6" s="75">
        <f t="shared" si="0"/>
        <v>15941381.67</v>
      </c>
      <c r="G6" s="70">
        <f>(F6*100)/C6</f>
        <v>113.85650752718696</v>
      </c>
      <c r="H6" s="70">
        <f>(F6*100)/E6</f>
        <v>102.17553279857987</v>
      </c>
    </row>
    <row r="7" spans="2:8" x14ac:dyDescent="0.25">
      <c r="B7" s="8" t="s">
        <v>226</v>
      </c>
      <c r="C7" s="75">
        <f t="shared" si="0"/>
        <v>14001291.640000001</v>
      </c>
      <c r="D7" s="75">
        <f t="shared" si="0"/>
        <v>15531228</v>
      </c>
      <c r="E7" s="75">
        <f t="shared" si="0"/>
        <v>15601956</v>
      </c>
      <c r="F7" s="75">
        <f t="shared" si="0"/>
        <v>15941381.67</v>
      </c>
      <c r="G7" s="70">
        <f>(F7*100)/C7</f>
        <v>113.85650752718696</v>
      </c>
      <c r="H7" s="70">
        <f>(F7*100)/E7</f>
        <v>102.17553279857987</v>
      </c>
    </row>
    <row r="8" spans="2:8" x14ac:dyDescent="0.25">
      <c r="B8" s="11" t="s">
        <v>227</v>
      </c>
      <c r="C8" s="73">
        <v>14001291.640000001</v>
      </c>
      <c r="D8" s="73">
        <v>15531228</v>
      </c>
      <c r="E8" s="73">
        <v>15601956</v>
      </c>
      <c r="F8" s="74">
        <v>15941381.67</v>
      </c>
      <c r="G8" s="70">
        <f>(F8*100)/C8</f>
        <v>113.85650752718696</v>
      </c>
      <c r="H8" s="70">
        <f>(F8*100)/E8</f>
        <v>102.17553279857987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19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006"/>
  <sheetViews>
    <sheetView topLeftCell="A122" zoomScaleNormal="100" workbookViewId="0">
      <selection activeCell="C157" sqref="C157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228</v>
      </c>
      <c r="C1" s="39"/>
    </row>
    <row r="2" spans="1:6" ht="15" customHeight="1" x14ac:dyDescent="0.2">
      <c r="A2" s="41" t="s">
        <v>35</v>
      </c>
      <c r="B2" s="42" t="s">
        <v>229</v>
      </c>
      <c r="C2" s="39"/>
    </row>
    <row r="3" spans="1:6" s="39" customFormat="1" ht="43.5" customHeight="1" x14ac:dyDescent="0.2">
      <c r="A3" s="43" t="s">
        <v>36</v>
      </c>
      <c r="B3" s="37" t="s">
        <v>244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230</v>
      </c>
      <c r="B7" s="46"/>
      <c r="C7" s="77">
        <f>C13</f>
        <v>13818123</v>
      </c>
      <c r="D7" s="77">
        <f>D13</f>
        <v>13610734</v>
      </c>
      <c r="E7" s="77">
        <f>E13</f>
        <v>13583412.530000001</v>
      </c>
      <c r="F7" s="77">
        <f>(E7*100)/D7</f>
        <v>99.799265271072088</v>
      </c>
    </row>
    <row r="8" spans="1:6" x14ac:dyDescent="0.2">
      <c r="A8" s="47" t="s">
        <v>93</v>
      </c>
      <c r="B8" s="46"/>
      <c r="C8" s="77">
        <f>C88</f>
        <v>1585107</v>
      </c>
      <c r="D8" s="77">
        <f>D88</f>
        <v>1863224</v>
      </c>
      <c r="E8" s="77">
        <f>E88</f>
        <v>2243586.7700000005</v>
      </c>
      <c r="F8" s="77">
        <f>(E8*100)/D8</f>
        <v>120.41422663082918</v>
      </c>
    </row>
    <row r="9" spans="1:6" x14ac:dyDescent="0.2">
      <c r="A9" s="47" t="s">
        <v>231</v>
      </c>
      <c r="B9" s="46"/>
      <c r="C9" s="77">
        <f>C75</f>
        <v>81545</v>
      </c>
      <c r="D9" s="77">
        <f>D75</f>
        <v>81545</v>
      </c>
      <c r="E9" s="77">
        <f>E75</f>
        <v>53316.639999999999</v>
      </c>
      <c r="F9" s="77">
        <f>(E9*100)/D9</f>
        <v>65.383089091912439</v>
      </c>
    </row>
    <row r="10" spans="1:6" x14ac:dyDescent="0.2">
      <c r="A10" s="47" t="s">
        <v>232</v>
      </c>
      <c r="B10" s="46"/>
      <c r="C10" s="77">
        <f>C137</f>
        <v>46453</v>
      </c>
      <c r="D10" s="77">
        <f>D137</f>
        <v>46453</v>
      </c>
      <c r="E10" s="77">
        <f>E137</f>
        <v>61065.73</v>
      </c>
      <c r="F10" s="77">
        <f>(E10*100)/D10</f>
        <v>131.45702107506511</v>
      </c>
    </row>
    <row r="11" spans="1:6" s="57" customFormat="1" x14ac:dyDescent="0.2"/>
    <row r="12" spans="1:6" ht="38.25" x14ac:dyDescent="0.2">
      <c r="A12" s="47" t="s">
        <v>233</v>
      </c>
      <c r="B12" s="47" t="s">
        <v>234</v>
      </c>
      <c r="C12" s="47" t="s">
        <v>47</v>
      </c>
      <c r="D12" s="47" t="s">
        <v>235</v>
      </c>
      <c r="E12" s="47" t="s">
        <v>236</v>
      </c>
      <c r="F12" s="47" t="s">
        <v>237</v>
      </c>
    </row>
    <row r="13" spans="1:6" x14ac:dyDescent="0.2">
      <c r="A13" s="48" t="s">
        <v>230</v>
      </c>
      <c r="B13" s="48" t="s">
        <v>238</v>
      </c>
      <c r="C13" s="78">
        <f>C14+C57</f>
        <v>13818123</v>
      </c>
      <c r="D13" s="78">
        <f>D14+D57</f>
        <v>13610734</v>
      </c>
      <c r="E13" s="78">
        <f>E14+E57</f>
        <v>13583412.530000001</v>
      </c>
      <c r="F13" s="79">
        <f>(E13*100)/D13</f>
        <v>99.799265271072088</v>
      </c>
    </row>
    <row r="14" spans="1:6" x14ac:dyDescent="0.2">
      <c r="A14" s="49" t="s">
        <v>91</v>
      </c>
      <c r="B14" s="50" t="s">
        <v>92</v>
      </c>
      <c r="C14" s="80">
        <f>C15+C25+C52</f>
        <v>13687421</v>
      </c>
      <c r="D14" s="80">
        <f>D15+D25+D52</f>
        <v>13367615</v>
      </c>
      <c r="E14" s="80">
        <f>E15+E25+E52</f>
        <v>13340816.720000001</v>
      </c>
      <c r="F14" s="81">
        <f>(E14*100)/D14</f>
        <v>99.799528337702725</v>
      </c>
    </row>
    <row r="15" spans="1:6" x14ac:dyDescent="0.2">
      <c r="A15" s="51" t="s">
        <v>93</v>
      </c>
      <c r="B15" s="52" t="s">
        <v>94</v>
      </c>
      <c r="C15" s="82">
        <f>C16+C20+C22</f>
        <v>10814754</v>
      </c>
      <c r="D15" s="82">
        <f>D16+D20+D22</f>
        <v>10477447</v>
      </c>
      <c r="E15" s="82">
        <f>E16+E20+E22</f>
        <v>10473219.920000002</v>
      </c>
      <c r="F15" s="81">
        <f>(E15*100)/D15</f>
        <v>99.959655438963352</v>
      </c>
    </row>
    <row r="16" spans="1:6" x14ac:dyDescent="0.2">
      <c r="A16" s="53" t="s">
        <v>95</v>
      </c>
      <c r="B16" s="54" t="s">
        <v>96</v>
      </c>
      <c r="C16" s="83">
        <f>C17+C18+C19</f>
        <v>8118824</v>
      </c>
      <c r="D16" s="83">
        <f>D17+D18+D19</f>
        <v>7840134</v>
      </c>
      <c r="E16" s="83">
        <f>E17+E18+E19</f>
        <v>7839985.5500000007</v>
      </c>
      <c r="F16" s="83">
        <f>(E16*100)/D16</f>
        <v>99.998106537464807</v>
      </c>
    </row>
    <row r="17" spans="1:6" x14ac:dyDescent="0.2">
      <c r="A17" s="55" t="s">
        <v>97</v>
      </c>
      <c r="B17" s="56" t="s">
        <v>98</v>
      </c>
      <c r="C17" s="84">
        <v>7403426</v>
      </c>
      <c r="D17" s="84">
        <v>7272236</v>
      </c>
      <c r="E17" s="84">
        <v>7272140.4500000002</v>
      </c>
      <c r="F17" s="84"/>
    </row>
    <row r="18" spans="1:6" x14ac:dyDescent="0.2">
      <c r="A18" s="55" t="s">
        <v>99</v>
      </c>
      <c r="B18" s="56" t="s">
        <v>100</v>
      </c>
      <c r="C18" s="84">
        <v>705444</v>
      </c>
      <c r="D18" s="84">
        <v>563044</v>
      </c>
      <c r="E18" s="84">
        <v>562995.86</v>
      </c>
      <c r="F18" s="84"/>
    </row>
    <row r="19" spans="1:6" x14ac:dyDescent="0.2">
      <c r="A19" s="55" t="s">
        <v>101</v>
      </c>
      <c r="B19" s="56" t="s">
        <v>102</v>
      </c>
      <c r="C19" s="84">
        <v>9954</v>
      </c>
      <c r="D19" s="84">
        <v>4854</v>
      </c>
      <c r="E19" s="84">
        <v>4849.24</v>
      </c>
      <c r="F19" s="84"/>
    </row>
    <row r="20" spans="1:6" x14ac:dyDescent="0.2">
      <c r="A20" s="53" t="s">
        <v>103</v>
      </c>
      <c r="B20" s="54" t="s">
        <v>104</v>
      </c>
      <c r="C20" s="83">
        <f>C21</f>
        <v>508262</v>
      </c>
      <c r="D20" s="83">
        <f>D21</f>
        <v>528262</v>
      </c>
      <c r="E20" s="83">
        <f>E21</f>
        <v>524460.12</v>
      </c>
      <c r="F20" s="83">
        <f>(E20*100)/D20</f>
        <v>99.28030409153034</v>
      </c>
    </row>
    <row r="21" spans="1:6" x14ac:dyDescent="0.2">
      <c r="A21" s="55" t="s">
        <v>105</v>
      </c>
      <c r="B21" s="56" t="s">
        <v>104</v>
      </c>
      <c r="C21" s="84">
        <v>508262</v>
      </c>
      <c r="D21" s="84">
        <v>528262</v>
      </c>
      <c r="E21" s="84">
        <v>524460.12</v>
      </c>
      <c r="F21" s="84"/>
    </row>
    <row r="22" spans="1:6" x14ac:dyDescent="0.2">
      <c r="A22" s="53" t="s">
        <v>106</v>
      </c>
      <c r="B22" s="54" t="s">
        <v>107</v>
      </c>
      <c r="C22" s="83">
        <f>C23+C24</f>
        <v>2187668</v>
      </c>
      <c r="D22" s="83">
        <f>D23+D24</f>
        <v>2109051</v>
      </c>
      <c r="E22" s="83">
        <f>E23+E24</f>
        <v>2108774.25</v>
      </c>
      <c r="F22" s="83">
        <f>(E22*100)/D22</f>
        <v>99.986877984458417</v>
      </c>
    </row>
    <row r="23" spans="1:6" x14ac:dyDescent="0.2">
      <c r="A23" s="55" t="s">
        <v>108</v>
      </c>
      <c r="B23" s="56" t="s">
        <v>109</v>
      </c>
      <c r="C23" s="84">
        <v>893886</v>
      </c>
      <c r="D23" s="84">
        <v>866386</v>
      </c>
      <c r="E23" s="84">
        <v>866203.47</v>
      </c>
      <c r="F23" s="84"/>
    </row>
    <row r="24" spans="1:6" x14ac:dyDescent="0.2">
      <c r="A24" s="55" t="s">
        <v>110</v>
      </c>
      <c r="B24" s="56" t="s">
        <v>111</v>
      </c>
      <c r="C24" s="84">
        <v>1293782</v>
      </c>
      <c r="D24" s="84">
        <v>1242665</v>
      </c>
      <c r="E24" s="84">
        <v>1242570.78</v>
      </c>
      <c r="F24" s="84"/>
    </row>
    <row r="25" spans="1:6" x14ac:dyDescent="0.2">
      <c r="A25" s="51" t="s">
        <v>112</v>
      </c>
      <c r="B25" s="52" t="s">
        <v>113</v>
      </c>
      <c r="C25" s="82">
        <f>C26+C30+C37+C46</f>
        <v>2870545</v>
      </c>
      <c r="D25" s="82">
        <f>D26+D30+D37+D46</f>
        <v>2888045</v>
      </c>
      <c r="E25" s="82">
        <f>E26+E30+E37+E46</f>
        <v>2866137.6100000003</v>
      </c>
      <c r="F25" s="81">
        <f>(E25*100)/D25</f>
        <v>99.241445683844972</v>
      </c>
    </row>
    <row r="26" spans="1:6" x14ac:dyDescent="0.2">
      <c r="A26" s="53" t="s">
        <v>114</v>
      </c>
      <c r="B26" s="54" t="s">
        <v>115</v>
      </c>
      <c r="C26" s="83">
        <f>C27+C28+C29</f>
        <v>275931</v>
      </c>
      <c r="D26" s="83">
        <f>D27+D28+D29</f>
        <v>263931</v>
      </c>
      <c r="E26" s="83">
        <f>E27+E28+E29</f>
        <v>263888.40000000002</v>
      </c>
      <c r="F26" s="83">
        <f>(E26*100)/D26</f>
        <v>99.983859417802392</v>
      </c>
    </row>
    <row r="27" spans="1:6" x14ac:dyDescent="0.2">
      <c r="A27" s="55" t="s">
        <v>116</v>
      </c>
      <c r="B27" s="56" t="s">
        <v>117</v>
      </c>
      <c r="C27" s="84">
        <v>1991</v>
      </c>
      <c r="D27" s="84">
        <v>3591</v>
      </c>
      <c r="E27" s="84">
        <v>4106.09</v>
      </c>
      <c r="F27" s="84"/>
    </row>
    <row r="28" spans="1:6" ht="25.5" x14ac:dyDescent="0.2">
      <c r="A28" s="55" t="s">
        <v>118</v>
      </c>
      <c r="B28" s="56" t="s">
        <v>119</v>
      </c>
      <c r="C28" s="84">
        <v>273409</v>
      </c>
      <c r="D28" s="84">
        <v>259809</v>
      </c>
      <c r="E28" s="84">
        <v>259636.31</v>
      </c>
      <c r="F28" s="84"/>
    </row>
    <row r="29" spans="1:6" x14ac:dyDescent="0.2">
      <c r="A29" s="55" t="s">
        <v>120</v>
      </c>
      <c r="B29" s="56" t="s">
        <v>121</v>
      </c>
      <c r="C29" s="84">
        <v>531</v>
      </c>
      <c r="D29" s="84">
        <v>531</v>
      </c>
      <c r="E29" s="84">
        <v>146</v>
      </c>
      <c r="F29" s="84"/>
    </row>
    <row r="30" spans="1:6" x14ac:dyDescent="0.2">
      <c r="A30" s="53" t="s">
        <v>122</v>
      </c>
      <c r="B30" s="54" t="s">
        <v>123</v>
      </c>
      <c r="C30" s="83">
        <f>C31+C32+C33+C34+C35+C36</f>
        <v>1820797</v>
      </c>
      <c r="D30" s="83">
        <f>D31+D32+D33+D34+D35+D36</f>
        <v>1770797</v>
      </c>
      <c r="E30" s="83">
        <f>E31+E32+E33+E34+E35+E36</f>
        <v>1713715.11</v>
      </c>
      <c r="F30" s="83">
        <f>(E30*100)/D30</f>
        <v>96.77648595519419</v>
      </c>
    </row>
    <row r="31" spans="1:6" x14ac:dyDescent="0.2">
      <c r="A31" s="55" t="s">
        <v>124</v>
      </c>
      <c r="B31" s="56" t="s">
        <v>125</v>
      </c>
      <c r="C31" s="84">
        <v>53089</v>
      </c>
      <c r="D31" s="84">
        <v>53089</v>
      </c>
      <c r="E31" s="84">
        <v>179365.64</v>
      </c>
      <c r="F31" s="84"/>
    </row>
    <row r="32" spans="1:6" x14ac:dyDescent="0.2">
      <c r="A32" s="55" t="s">
        <v>126</v>
      </c>
      <c r="B32" s="56" t="s">
        <v>127</v>
      </c>
      <c r="C32" s="84">
        <v>1010525</v>
      </c>
      <c r="D32" s="84">
        <v>960525</v>
      </c>
      <c r="E32" s="84">
        <v>887687.07</v>
      </c>
      <c r="F32" s="84"/>
    </row>
    <row r="33" spans="1:6" x14ac:dyDescent="0.2">
      <c r="A33" s="55" t="s">
        <v>128</v>
      </c>
      <c r="B33" s="56" t="s">
        <v>129</v>
      </c>
      <c r="C33" s="84">
        <v>709403</v>
      </c>
      <c r="D33" s="84">
        <v>709403</v>
      </c>
      <c r="E33" s="84">
        <v>512360.03</v>
      </c>
      <c r="F33" s="84"/>
    </row>
    <row r="34" spans="1:6" x14ac:dyDescent="0.2">
      <c r="A34" s="55" t="s">
        <v>130</v>
      </c>
      <c r="B34" s="56" t="s">
        <v>131</v>
      </c>
      <c r="C34" s="84">
        <v>26545</v>
      </c>
      <c r="D34" s="84">
        <v>26545</v>
      </c>
      <c r="E34" s="84">
        <v>103928.6</v>
      </c>
      <c r="F34" s="84"/>
    </row>
    <row r="35" spans="1:6" x14ac:dyDescent="0.2">
      <c r="A35" s="55" t="s">
        <v>132</v>
      </c>
      <c r="B35" s="56" t="s">
        <v>133</v>
      </c>
      <c r="C35" s="84">
        <v>13272</v>
      </c>
      <c r="D35" s="84">
        <v>13272</v>
      </c>
      <c r="E35" s="84">
        <v>19215.36</v>
      </c>
      <c r="F35" s="84"/>
    </row>
    <row r="36" spans="1:6" x14ac:dyDescent="0.2">
      <c r="A36" s="55" t="s">
        <v>134</v>
      </c>
      <c r="B36" s="56" t="s">
        <v>135</v>
      </c>
      <c r="C36" s="84">
        <v>7963</v>
      </c>
      <c r="D36" s="84">
        <v>7963</v>
      </c>
      <c r="E36" s="84">
        <v>11158.41</v>
      </c>
      <c r="F36" s="84"/>
    </row>
    <row r="37" spans="1:6" x14ac:dyDescent="0.2">
      <c r="A37" s="53" t="s">
        <v>136</v>
      </c>
      <c r="B37" s="54" t="s">
        <v>137</v>
      </c>
      <c r="C37" s="83">
        <f>C38+C39+C40+C41+C42+C43+C44+C45</f>
        <v>619859</v>
      </c>
      <c r="D37" s="83">
        <f>D38+D39+D40+D41+D42+D43+D44+D45</f>
        <v>699359</v>
      </c>
      <c r="E37" s="83">
        <f>E38+E39+E40+E41+E42+E43+E44+E45</f>
        <v>697454.79</v>
      </c>
      <c r="F37" s="83">
        <f>(E37*100)/D37</f>
        <v>99.727720669927749</v>
      </c>
    </row>
    <row r="38" spans="1:6" x14ac:dyDescent="0.2">
      <c r="A38" s="55" t="s">
        <v>138</v>
      </c>
      <c r="B38" s="56" t="s">
        <v>139</v>
      </c>
      <c r="C38" s="84">
        <v>12343</v>
      </c>
      <c r="D38" s="84">
        <v>12843</v>
      </c>
      <c r="E38" s="84">
        <v>14511.18</v>
      </c>
      <c r="F38" s="84"/>
    </row>
    <row r="39" spans="1:6" x14ac:dyDescent="0.2">
      <c r="A39" s="55" t="s">
        <v>140</v>
      </c>
      <c r="B39" s="56" t="s">
        <v>141</v>
      </c>
      <c r="C39" s="84">
        <v>91544</v>
      </c>
      <c r="D39" s="84">
        <v>93544</v>
      </c>
      <c r="E39" s="84">
        <v>35272.160000000003</v>
      </c>
      <c r="F39" s="84"/>
    </row>
    <row r="40" spans="1:6" x14ac:dyDescent="0.2">
      <c r="A40" s="55" t="s">
        <v>142</v>
      </c>
      <c r="B40" s="56" t="s">
        <v>143</v>
      </c>
      <c r="C40" s="84">
        <v>3982</v>
      </c>
      <c r="D40" s="84">
        <v>3982</v>
      </c>
      <c r="E40" s="84">
        <v>9944.51</v>
      </c>
      <c r="F40" s="84"/>
    </row>
    <row r="41" spans="1:6" x14ac:dyDescent="0.2">
      <c r="A41" s="55" t="s">
        <v>144</v>
      </c>
      <c r="B41" s="56" t="s">
        <v>145</v>
      </c>
      <c r="C41" s="84">
        <v>132723</v>
      </c>
      <c r="D41" s="84">
        <v>189723</v>
      </c>
      <c r="E41" s="84">
        <v>197802.64</v>
      </c>
      <c r="F41" s="84"/>
    </row>
    <row r="42" spans="1:6" x14ac:dyDescent="0.2">
      <c r="A42" s="55" t="s">
        <v>146</v>
      </c>
      <c r="B42" s="56" t="s">
        <v>147</v>
      </c>
      <c r="C42" s="84">
        <v>133</v>
      </c>
      <c r="D42" s="84">
        <v>633</v>
      </c>
      <c r="E42" s="84">
        <v>0</v>
      </c>
      <c r="F42" s="84"/>
    </row>
    <row r="43" spans="1:6" x14ac:dyDescent="0.2">
      <c r="A43" s="55" t="s">
        <v>148</v>
      </c>
      <c r="B43" s="56" t="s">
        <v>149</v>
      </c>
      <c r="C43" s="84">
        <v>15927</v>
      </c>
      <c r="D43" s="84">
        <v>21927</v>
      </c>
      <c r="E43" s="84">
        <v>46781.27</v>
      </c>
      <c r="F43" s="84"/>
    </row>
    <row r="44" spans="1:6" x14ac:dyDescent="0.2">
      <c r="A44" s="55" t="s">
        <v>150</v>
      </c>
      <c r="B44" s="56" t="s">
        <v>151</v>
      </c>
      <c r="C44" s="84">
        <v>29199</v>
      </c>
      <c r="D44" s="84">
        <v>42699</v>
      </c>
      <c r="E44" s="84">
        <v>29863.9</v>
      </c>
      <c r="F44" s="84"/>
    </row>
    <row r="45" spans="1:6" x14ac:dyDescent="0.2">
      <c r="A45" s="55" t="s">
        <v>152</v>
      </c>
      <c r="B45" s="56" t="s">
        <v>153</v>
      </c>
      <c r="C45" s="84">
        <v>334008</v>
      </c>
      <c r="D45" s="84">
        <v>334008</v>
      </c>
      <c r="E45" s="84">
        <v>363279.13</v>
      </c>
      <c r="F45" s="84"/>
    </row>
    <row r="46" spans="1:6" x14ac:dyDescent="0.2">
      <c r="A46" s="53" t="s">
        <v>154</v>
      </c>
      <c r="B46" s="54" t="s">
        <v>155</v>
      </c>
      <c r="C46" s="83">
        <f>C47+C48+C49+C50+C51</f>
        <v>153958</v>
      </c>
      <c r="D46" s="83">
        <f>D47+D48+D49+D50+D51</f>
        <v>153958</v>
      </c>
      <c r="E46" s="83">
        <f>E47+E48+E49+E50+E51</f>
        <v>191079.31</v>
      </c>
      <c r="F46" s="83">
        <f>(E46*100)/D46</f>
        <v>124.11132256849271</v>
      </c>
    </row>
    <row r="47" spans="1:6" x14ac:dyDescent="0.2">
      <c r="A47" s="55" t="s">
        <v>156</v>
      </c>
      <c r="B47" s="56" t="s">
        <v>157</v>
      </c>
      <c r="C47" s="84">
        <v>137634</v>
      </c>
      <c r="D47" s="84">
        <v>137634</v>
      </c>
      <c r="E47" s="84">
        <v>170003.15</v>
      </c>
      <c r="F47" s="84"/>
    </row>
    <row r="48" spans="1:6" x14ac:dyDescent="0.2">
      <c r="A48" s="55" t="s">
        <v>158</v>
      </c>
      <c r="B48" s="56" t="s">
        <v>159</v>
      </c>
      <c r="C48" s="84">
        <v>2919</v>
      </c>
      <c r="D48" s="84">
        <v>2919</v>
      </c>
      <c r="E48" s="84">
        <v>3756.27</v>
      </c>
      <c r="F48" s="84"/>
    </row>
    <row r="49" spans="1:6" x14ac:dyDescent="0.2">
      <c r="A49" s="55" t="s">
        <v>160</v>
      </c>
      <c r="B49" s="56" t="s">
        <v>161</v>
      </c>
      <c r="C49" s="84">
        <v>2653</v>
      </c>
      <c r="D49" s="84">
        <v>2653</v>
      </c>
      <c r="E49" s="84">
        <v>4951.17</v>
      </c>
      <c r="F49" s="84"/>
    </row>
    <row r="50" spans="1:6" x14ac:dyDescent="0.2">
      <c r="A50" s="55" t="s">
        <v>162</v>
      </c>
      <c r="B50" s="56" t="s">
        <v>163</v>
      </c>
      <c r="C50" s="84">
        <v>2919</v>
      </c>
      <c r="D50" s="84">
        <v>2919</v>
      </c>
      <c r="E50" s="84">
        <v>2737.72</v>
      </c>
      <c r="F50" s="84"/>
    </row>
    <row r="51" spans="1:6" x14ac:dyDescent="0.2">
      <c r="A51" s="55" t="s">
        <v>164</v>
      </c>
      <c r="B51" s="56" t="s">
        <v>155</v>
      </c>
      <c r="C51" s="84">
        <v>7833</v>
      </c>
      <c r="D51" s="84">
        <v>7833</v>
      </c>
      <c r="E51" s="84">
        <v>9631</v>
      </c>
      <c r="F51" s="84"/>
    </row>
    <row r="52" spans="1:6" x14ac:dyDescent="0.2">
      <c r="A52" s="51" t="s">
        <v>165</v>
      </c>
      <c r="B52" s="52" t="s">
        <v>166</v>
      </c>
      <c r="C52" s="82">
        <f>C53+C55</f>
        <v>2122</v>
      </c>
      <c r="D52" s="82">
        <f>D53+D55</f>
        <v>2123</v>
      </c>
      <c r="E52" s="82">
        <f>E53+E55</f>
        <v>1459.19</v>
      </c>
      <c r="F52" s="81">
        <f>(E52*100)/D52</f>
        <v>68.732454074422989</v>
      </c>
    </row>
    <row r="53" spans="1:6" x14ac:dyDescent="0.2">
      <c r="A53" s="53" t="s">
        <v>167</v>
      </c>
      <c r="B53" s="54" t="s">
        <v>168</v>
      </c>
      <c r="C53" s="83">
        <f>C54</f>
        <v>663</v>
      </c>
      <c r="D53" s="83">
        <f>D54</f>
        <v>663</v>
      </c>
      <c r="E53" s="83">
        <f>E54</f>
        <v>0</v>
      </c>
      <c r="F53" s="83">
        <f>(E53*100)/D53</f>
        <v>0</v>
      </c>
    </row>
    <row r="54" spans="1:6" ht="25.5" x14ac:dyDescent="0.2">
      <c r="A54" s="55" t="s">
        <v>169</v>
      </c>
      <c r="B54" s="56" t="s">
        <v>170</v>
      </c>
      <c r="C54" s="84">
        <v>663</v>
      </c>
      <c r="D54" s="84">
        <v>663</v>
      </c>
      <c r="E54" s="84">
        <v>0</v>
      </c>
      <c r="F54" s="84"/>
    </row>
    <row r="55" spans="1:6" x14ac:dyDescent="0.2">
      <c r="A55" s="53" t="s">
        <v>171</v>
      </c>
      <c r="B55" s="54" t="s">
        <v>172</v>
      </c>
      <c r="C55" s="83">
        <f>C56</f>
        <v>1459</v>
      </c>
      <c r="D55" s="83">
        <f>D56</f>
        <v>1460</v>
      </c>
      <c r="E55" s="83">
        <f>E56</f>
        <v>1459.19</v>
      </c>
      <c r="F55" s="83">
        <f>(E55*100)/D55</f>
        <v>99.944520547945203</v>
      </c>
    </row>
    <row r="56" spans="1:6" x14ac:dyDescent="0.2">
      <c r="A56" s="55" t="s">
        <v>173</v>
      </c>
      <c r="B56" s="56" t="s">
        <v>174</v>
      </c>
      <c r="C56" s="84">
        <v>1459</v>
      </c>
      <c r="D56" s="84">
        <v>1460</v>
      </c>
      <c r="E56" s="84">
        <v>1459.19</v>
      </c>
      <c r="F56" s="84"/>
    </row>
    <row r="57" spans="1:6" x14ac:dyDescent="0.2">
      <c r="A57" s="49" t="s">
        <v>181</v>
      </c>
      <c r="B57" s="50" t="s">
        <v>182</v>
      </c>
      <c r="C57" s="80">
        <f>C58+C67</f>
        <v>130702</v>
      </c>
      <c r="D57" s="80">
        <f>D58+D67</f>
        <v>243119</v>
      </c>
      <c r="E57" s="80">
        <f>E58+E67</f>
        <v>242595.81</v>
      </c>
      <c r="F57" s="81">
        <f>(E57*100)/D57</f>
        <v>99.784800858838679</v>
      </c>
    </row>
    <row r="58" spans="1:6" x14ac:dyDescent="0.2">
      <c r="A58" s="51" t="s">
        <v>183</v>
      </c>
      <c r="B58" s="52" t="s">
        <v>184</v>
      </c>
      <c r="C58" s="82">
        <f>C59+C65</f>
        <v>85378</v>
      </c>
      <c r="D58" s="82">
        <f>D59+D65</f>
        <v>161047</v>
      </c>
      <c r="E58" s="82">
        <f>E59+E65</f>
        <v>160524.09</v>
      </c>
      <c r="F58" s="81">
        <f>(E58*100)/D58</f>
        <v>99.675305966581178</v>
      </c>
    </row>
    <row r="59" spans="1:6" x14ac:dyDescent="0.2">
      <c r="A59" s="53" t="s">
        <v>185</v>
      </c>
      <c r="B59" s="54" t="s">
        <v>186</v>
      </c>
      <c r="C59" s="83">
        <f>C60+C61+C62+C63+C64</f>
        <v>59907</v>
      </c>
      <c r="D59" s="83">
        <f>D60+D61+D62+D63+D64</f>
        <v>135576</v>
      </c>
      <c r="E59" s="83">
        <f>E60+E61+E62+E63+E64</f>
        <v>135054.59</v>
      </c>
      <c r="F59" s="83">
        <f>(E59*100)/D59</f>
        <v>99.615411282232841</v>
      </c>
    </row>
    <row r="60" spans="1:6" x14ac:dyDescent="0.2">
      <c r="A60" s="55" t="s">
        <v>187</v>
      </c>
      <c r="B60" s="56" t="s">
        <v>188</v>
      </c>
      <c r="C60" s="84">
        <v>0</v>
      </c>
      <c r="D60" s="84">
        <v>594</v>
      </c>
      <c r="E60" s="84">
        <v>15129.58</v>
      </c>
      <c r="F60" s="84"/>
    </row>
    <row r="61" spans="1:6" x14ac:dyDescent="0.2">
      <c r="A61" s="55" t="s">
        <v>189</v>
      </c>
      <c r="B61" s="56" t="s">
        <v>190</v>
      </c>
      <c r="C61" s="84">
        <v>6635</v>
      </c>
      <c r="D61" s="84">
        <v>7431</v>
      </c>
      <c r="E61" s="84">
        <v>0</v>
      </c>
      <c r="F61" s="84"/>
    </row>
    <row r="62" spans="1:6" x14ac:dyDescent="0.2">
      <c r="A62" s="55" t="s">
        <v>191</v>
      </c>
      <c r="B62" s="56" t="s">
        <v>192</v>
      </c>
      <c r="C62" s="84">
        <v>13272</v>
      </c>
      <c r="D62" s="84">
        <v>38272</v>
      </c>
      <c r="E62" s="84">
        <v>20053.75</v>
      </c>
      <c r="F62" s="84"/>
    </row>
    <row r="63" spans="1:6" x14ac:dyDescent="0.2">
      <c r="A63" s="55" t="s">
        <v>193</v>
      </c>
      <c r="B63" s="56" t="s">
        <v>194</v>
      </c>
      <c r="C63" s="84">
        <v>0</v>
      </c>
      <c r="D63" s="84">
        <v>0</v>
      </c>
      <c r="E63" s="84">
        <v>0</v>
      </c>
      <c r="F63" s="84"/>
    </row>
    <row r="64" spans="1:6" x14ac:dyDescent="0.2">
      <c r="A64" s="55" t="s">
        <v>195</v>
      </c>
      <c r="B64" s="56" t="s">
        <v>196</v>
      </c>
      <c r="C64" s="84">
        <v>40000</v>
      </c>
      <c r="D64" s="84">
        <v>89279</v>
      </c>
      <c r="E64" s="84">
        <v>99871.26</v>
      </c>
      <c r="F64" s="84"/>
    </row>
    <row r="65" spans="1:6" x14ac:dyDescent="0.2">
      <c r="A65" s="53" t="s">
        <v>201</v>
      </c>
      <c r="B65" s="54" t="s">
        <v>202</v>
      </c>
      <c r="C65" s="83">
        <f>C66</f>
        <v>25471</v>
      </c>
      <c r="D65" s="83">
        <f>D66</f>
        <v>25471</v>
      </c>
      <c r="E65" s="83">
        <f>E66</f>
        <v>25469.5</v>
      </c>
      <c r="F65" s="83">
        <f>(E65*100)/D65</f>
        <v>99.994110949707505</v>
      </c>
    </row>
    <row r="66" spans="1:6" x14ac:dyDescent="0.2">
      <c r="A66" s="55" t="s">
        <v>203</v>
      </c>
      <c r="B66" s="56" t="s">
        <v>204</v>
      </c>
      <c r="C66" s="84">
        <v>25471</v>
      </c>
      <c r="D66" s="84">
        <v>25471</v>
      </c>
      <c r="E66" s="84">
        <v>25469.5</v>
      </c>
      <c r="F66" s="84"/>
    </row>
    <row r="67" spans="1:6" x14ac:dyDescent="0.2">
      <c r="A67" s="51" t="s">
        <v>213</v>
      </c>
      <c r="B67" s="52" t="s">
        <v>214</v>
      </c>
      <c r="C67" s="82">
        <f t="shared" ref="C67:E68" si="0">C68</f>
        <v>45324</v>
      </c>
      <c r="D67" s="82">
        <f t="shared" si="0"/>
        <v>82072</v>
      </c>
      <c r="E67" s="82">
        <f t="shared" si="0"/>
        <v>82071.72</v>
      </c>
      <c r="F67" s="81">
        <f>(E67*100)/D67</f>
        <v>99.99965883614388</v>
      </c>
    </row>
    <row r="68" spans="1:6" ht="25.5" x14ac:dyDescent="0.2">
      <c r="A68" s="53" t="s">
        <v>215</v>
      </c>
      <c r="B68" s="54" t="s">
        <v>216</v>
      </c>
      <c r="C68" s="83">
        <f t="shared" si="0"/>
        <v>45324</v>
      </c>
      <c r="D68" s="83">
        <f t="shared" si="0"/>
        <v>82072</v>
      </c>
      <c r="E68" s="83">
        <f t="shared" si="0"/>
        <v>82071.72</v>
      </c>
      <c r="F68" s="83">
        <f>(E68*100)/D68</f>
        <v>99.99965883614388</v>
      </c>
    </row>
    <row r="69" spans="1:6" x14ac:dyDescent="0.2">
      <c r="A69" s="55" t="s">
        <v>217</v>
      </c>
      <c r="B69" s="56" t="s">
        <v>216</v>
      </c>
      <c r="C69" s="84">
        <v>45324</v>
      </c>
      <c r="D69" s="84">
        <v>82072</v>
      </c>
      <c r="E69" s="84">
        <v>82071.72</v>
      </c>
      <c r="F69" s="84"/>
    </row>
    <row r="70" spans="1:6" x14ac:dyDescent="0.2">
      <c r="A70" s="49" t="s">
        <v>55</v>
      </c>
      <c r="B70" s="50" t="s">
        <v>56</v>
      </c>
      <c r="C70" s="80">
        <f t="shared" ref="C70:E71" si="1">C71</f>
        <v>13818123</v>
      </c>
      <c r="D70" s="80">
        <f t="shared" si="1"/>
        <v>13610734</v>
      </c>
      <c r="E70" s="80">
        <f t="shared" si="1"/>
        <v>13583412.530000001</v>
      </c>
      <c r="F70" s="81">
        <f>(E70*100)/D70</f>
        <v>99.799265271072088</v>
      </c>
    </row>
    <row r="71" spans="1:6" x14ac:dyDescent="0.2">
      <c r="A71" s="51" t="s">
        <v>83</v>
      </c>
      <c r="B71" s="52" t="s">
        <v>84</v>
      </c>
      <c r="C71" s="82">
        <f t="shared" si="1"/>
        <v>13818123</v>
      </c>
      <c r="D71" s="82">
        <f t="shared" si="1"/>
        <v>13610734</v>
      </c>
      <c r="E71" s="82">
        <f t="shared" si="1"/>
        <v>13583412.530000001</v>
      </c>
      <c r="F71" s="81">
        <f>(E71*100)/D71</f>
        <v>99.799265271072088</v>
      </c>
    </row>
    <row r="72" spans="1:6" ht="25.5" x14ac:dyDescent="0.2">
      <c r="A72" s="53" t="s">
        <v>85</v>
      </c>
      <c r="B72" s="54" t="s">
        <v>86</v>
      </c>
      <c r="C72" s="83">
        <f>C73+C74</f>
        <v>13818123</v>
      </c>
      <c r="D72" s="83">
        <f>D73+D74</f>
        <v>13610734</v>
      </c>
      <c r="E72" s="83">
        <f>E73+E74</f>
        <v>13583412.530000001</v>
      </c>
      <c r="F72" s="83">
        <f>(E72*100)/D72</f>
        <v>99.799265271072088</v>
      </c>
    </row>
    <row r="73" spans="1:6" x14ac:dyDescent="0.2">
      <c r="A73" s="55" t="s">
        <v>87</v>
      </c>
      <c r="B73" s="56" t="s">
        <v>88</v>
      </c>
      <c r="C73" s="84">
        <v>13687421</v>
      </c>
      <c r="D73" s="84">
        <v>13367615</v>
      </c>
      <c r="E73" s="84">
        <v>13340816.720000001</v>
      </c>
      <c r="F73" s="84"/>
    </row>
    <row r="74" spans="1:6" ht="25.5" x14ac:dyDescent="0.2">
      <c r="A74" s="55" t="s">
        <v>89</v>
      </c>
      <c r="B74" s="56" t="s">
        <v>90</v>
      </c>
      <c r="C74" s="84">
        <v>130702</v>
      </c>
      <c r="D74" s="84">
        <v>243119</v>
      </c>
      <c r="E74" s="84">
        <v>242595.81</v>
      </c>
      <c r="F74" s="84"/>
    </row>
    <row r="75" spans="1:6" x14ac:dyDescent="0.2">
      <c r="A75" s="48" t="s">
        <v>231</v>
      </c>
      <c r="B75" s="48" t="s">
        <v>239</v>
      </c>
      <c r="C75" s="78">
        <f>C76</f>
        <v>81545</v>
      </c>
      <c r="D75" s="78">
        <f>D76</f>
        <v>81545</v>
      </c>
      <c r="E75" s="78">
        <f>E76</f>
        <v>53316.639999999999</v>
      </c>
      <c r="F75" s="79">
        <f>(E75*100)/D75</f>
        <v>65.383089091912439</v>
      </c>
    </row>
    <row r="76" spans="1:6" x14ac:dyDescent="0.2">
      <c r="A76" s="49" t="s">
        <v>91</v>
      </c>
      <c r="B76" s="50" t="s">
        <v>92</v>
      </c>
      <c r="C76" s="80">
        <f>C77+C80</f>
        <v>81545</v>
      </c>
      <c r="D76" s="80">
        <f>D77+D80</f>
        <v>81545</v>
      </c>
      <c r="E76" s="80">
        <f>E77+E80</f>
        <v>53316.639999999999</v>
      </c>
      <c r="F76" s="81">
        <f>(E76*100)/D76</f>
        <v>65.383089091912439</v>
      </c>
    </row>
    <row r="77" spans="1:6" x14ac:dyDescent="0.2">
      <c r="A77" s="51" t="s">
        <v>112</v>
      </c>
      <c r="B77" s="52" t="s">
        <v>113</v>
      </c>
      <c r="C77" s="82">
        <f t="shared" ref="C77:E78" si="2">C78</f>
        <v>1000</v>
      </c>
      <c r="D77" s="82">
        <f t="shared" si="2"/>
        <v>1000</v>
      </c>
      <c r="E77" s="82">
        <f t="shared" si="2"/>
        <v>0</v>
      </c>
      <c r="F77" s="81">
        <f>(E77*100)/D77</f>
        <v>0</v>
      </c>
    </row>
    <row r="78" spans="1:6" x14ac:dyDescent="0.2">
      <c r="A78" s="53" t="s">
        <v>154</v>
      </c>
      <c r="B78" s="54" t="s">
        <v>155</v>
      </c>
      <c r="C78" s="83">
        <f t="shared" si="2"/>
        <v>1000</v>
      </c>
      <c r="D78" s="83">
        <f t="shared" si="2"/>
        <v>1000</v>
      </c>
      <c r="E78" s="83">
        <f t="shared" si="2"/>
        <v>0</v>
      </c>
      <c r="F78" s="83">
        <f>(E78*100)/D78</f>
        <v>0</v>
      </c>
    </row>
    <row r="79" spans="1:6" x14ac:dyDescent="0.2">
      <c r="A79" s="55" t="s">
        <v>156</v>
      </c>
      <c r="B79" s="56" t="s">
        <v>157</v>
      </c>
      <c r="C79" s="84">
        <v>1000</v>
      </c>
      <c r="D79" s="84">
        <v>1000</v>
      </c>
      <c r="E79" s="84">
        <v>0</v>
      </c>
      <c r="F79" s="84"/>
    </row>
    <row r="80" spans="1:6" x14ac:dyDescent="0.2">
      <c r="A80" s="51" t="s">
        <v>175</v>
      </c>
      <c r="B80" s="52" t="s">
        <v>176</v>
      </c>
      <c r="C80" s="82">
        <f t="shared" ref="C80:E81" si="3">C81</f>
        <v>80545</v>
      </c>
      <c r="D80" s="82">
        <f t="shared" si="3"/>
        <v>80545</v>
      </c>
      <c r="E80" s="82">
        <f t="shared" si="3"/>
        <v>53316.639999999999</v>
      </c>
      <c r="F80" s="81">
        <f>(E80*100)/D80</f>
        <v>66.194847600720095</v>
      </c>
    </row>
    <row r="81" spans="1:6" x14ac:dyDescent="0.2">
      <c r="A81" s="53" t="s">
        <v>177</v>
      </c>
      <c r="B81" s="54" t="s">
        <v>178</v>
      </c>
      <c r="C81" s="83">
        <f t="shared" si="3"/>
        <v>80545</v>
      </c>
      <c r="D81" s="83">
        <f t="shared" si="3"/>
        <v>80545</v>
      </c>
      <c r="E81" s="83">
        <f t="shared" si="3"/>
        <v>53316.639999999999</v>
      </c>
      <c r="F81" s="83">
        <f>(E81*100)/D81</f>
        <v>66.194847600720095</v>
      </c>
    </row>
    <row r="82" spans="1:6" x14ac:dyDescent="0.2">
      <c r="A82" s="55" t="s">
        <v>179</v>
      </c>
      <c r="B82" s="56" t="s">
        <v>180</v>
      </c>
      <c r="C82" s="84">
        <v>80545</v>
      </c>
      <c r="D82" s="84">
        <v>80545</v>
      </c>
      <c r="E82" s="84">
        <v>53316.639999999999</v>
      </c>
      <c r="F82" s="84"/>
    </row>
    <row r="83" spans="1:6" x14ac:dyDescent="0.2">
      <c r="A83" s="49" t="s">
        <v>55</v>
      </c>
      <c r="B83" s="50" t="s">
        <v>56</v>
      </c>
      <c r="C83" s="80">
        <f t="shared" ref="C83:E85" si="4">C84</f>
        <v>80545</v>
      </c>
      <c r="D83" s="80">
        <f t="shared" si="4"/>
        <v>80545</v>
      </c>
      <c r="E83" s="80">
        <f t="shared" si="4"/>
        <v>53316.639999999999</v>
      </c>
      <c r="F83" s="81">
        <f>(E83*100)/D83</f>
        <v>66.194847600720095</v>
      </c>
    </row>
    <row r="84" spans="1:6" x14ac:dyDescent="0.2">
      <c r="A84" s="51" t="s">
        <v>57</v>
      </c>
      <c r="B84" s="52" t="s">
        <v>58</v>
      </c>
      <c r="C84" s="82">
        <f t="shared" si="4"/>
        <v>80545</v>
      </c>
      <c r="D84" s="82">
        <f t="shared" si="4"/>
        <v>80545</v>
      </c>
      <c r="E84" s="82">
        <f t="shared" si="4"/>
        <v>53316.639999999999</v>
      </c>
      <c r="F84" s="81">
        <f>(E84*100)/D84</f>
        <v>66.194847600720095</v>
      </c>
    </row>
    <row r="85" spans="1:6" x14ac:dyDescent="0.2">
      <c r="A85" s="53" t="s">
        <v>59</v>
      </c>
      <c r="B85" s="54" t="s">
        <v>60</v>
      </c>
      <c r="C85" s="83">
        <f t="shared" si="4"/>
        <v>80545</v>
      </c>
      <c r="D85" s="83">
        <f t="shared" si="4"/>
        <v>80545</v>
      </c>
      <c r="E85" s="83">
        <f t="shared" si="4"/>
        <v>53316.639999999999</v>
      </c>
      <c r="F85" s="83">
        <f>(E85*100)/D85</f>
        <v>66.194847600720095</v>
      </c>
    </row>
    <row r="86" spans="1:6" x14ac:dyDescent="0.2">
      <c r="A86" s="55" t="s">
        <v>61</v>
      </c>
      <c r="B86" s="56" t="s">
        <v>62</v>
      </c>
      <c r="C86" s="84">
        <v>80545</v>
      </c>
      <c r="D86" s="84">
        <v>80545</v>
      </c>
      <c r="E86" s="84">
        <v>53316.639999999999</v>
      </c>
      <c r="F86" s="84"/>
    </row>
    <row r="87" spans="1:6" ht="38.25" x14ac:dyDescent="0.2">
      <c r="A87" s="47" t="s">
        <v>240</v>
      </c>
      <c r="B87" s="47" t="s">
        <v>241</v>
      </c>
      <c r="C87" s="47" t="s">
        <v>47</v>
      </c>
      <c r="D87" s="47" t="s">
        <v>235</v>
      </c>
      <c r="E87" s="47" t="s">
        <v>236</v>
      </c>
      <c r="F87" s="47" t="s">
        <v>237</v>
      </c>
    </row>
    <row r="88" spans="1:6" x14ac:dyDescent="0.2">
      <c r="A88" s="48" t="s">
        <v>93</v>
      </c>
      <c r="B88" s="48" t="s">
        <v>242</v>
      </c>
      <c r="C88" s="78">
        <f>C89+C117</f>
        <v>1585107</v>
      </c>
      <c r="D88" s="78">
        <f>D89+D117</f>
        <v>1863224</v>
      </c>
      <c r="E88" s="78">
        <f>E89+E117</f>
        <v>2243586.7700000005</v>
      </c>
      <c r="F88" s="79">
        <f>(E88*100)/D88</f>
        <v>120.41422663082918</v>
      </c>
    </row>
    <row r="89" spans="1:6" x14ac:dyDescent="0.2">
      <c r="A89" s="49" t="s">
        <v>91</v>
      </c>
      <c r="B89" s="50" t="s">
        <v>92</v>
      </c>
      <c r="C89" s="80">
        <f>C90+C114</f>
        <v>1439113</v>
      </c>
      <c r="D89" s="80">
        <f>D90+D114</f>
        <v>1697520</v>
      </c>
      <c r="E89" s="80">
        <f>E90+E114</f>
        <v>1951206.3000000005</v>
      </c>
      <c r="F89" s="81">
        <f>(E89*100)/D89</f>
        <v>114.94452495405065</v>
      </c>
    </row>
    <row r="90" spans="1:6" x14ac:dyDescent="0.2">
      <c r="A90" s="51" t="s">
        <v>112</v>
      </c>
      <c r="B90" s="52" t="s">
        <v>113</v>
      </c>
      <c r="C90" s="82">
        <f>C91+C94+C101+C109</f>
        <v>1426770</v>
      </c>
      <c r="D90" s="82">
        <f>D91+D94+D101+D109</f>
        <v>1683875</v>
      </c>
      <c r="E90" s="82">
        <f>E91+E94+E101+E109</f>
        <v>1934905.7100000004</v>
      </c>
      <c r="F90" s="81">
        <f>(E90*100)/D90</f>
        <v>114.90791834310744</v>
      </c>
    </row>
    <row r="91" spans="1:6" x14ac:dyDescent="0.2">
      <c r="A91" s="53" t="s">
        <v>114</v>
      </c>
      <c r="B91" s="54" t="s">
        <v>115</v>
      </c>
      <c r="C91" s="83">
        <f>C92+C93</f>
        <v>5840</v>
      </c>
      <c r="D91" s="83">
        <f>D92+D93</f>
        <v>5840</v>
      </c>
      <c r="E91" s="83">
        <f>E92+E93</f>
        <v>1941.47</v>
      </c>
      <c r="F91" s="83">
        <f>(E91*100)/D91</f>
        <v>33.24434931506849</v>
      </c>
    </row>
    <row r="92" spans="1:6" x14ac:dyDescent="0.2">
      <c r="A92" s="55" t="s">
        <v>116</v>
      </c>
      <c r="B92" s="56" t="s">
        <v>117</v>
      </c>
      <c r="C92" s="84">
        <v>5176</v>
      </c>
      <c r="D92" s="84">
        <v>5176</v>
      </c>
      <c r="E92" s="84">
        <v>1868.47</v>
      </c>
      <c r="F92" s="84"/>
    </row>
    <row r="93" spans="1:6" x14ac:dyDescent="0.2">
      <c r="A93" s="55" t="s">
        <v>120</v>
      </c>
      <c r="B93" s="56" t="s">
        <v>121</v>
      </c>
      <c r="C93" s="84">
        <v>664</v>
      </c>
      <c r="D93" s="84">
        <v>664</v>
      </c>
      <c r="E93" s="84">
        <v>73</v>
      </c>
      <c r="F93" s="84"/>
    </row>
    <row r="94" spans="1:6" x14ac:dyDescent="0.2">
      <c r="A94" s="53" t="s">
        <v>122</v>
      </c>
      <c r="B94" s="54" t="s">
        <v>123</v>
      </c>
      <c r="C94" s="83">
        <f>C95+C96+C97+C98+C99+C100</f>
        <v>1056342</v>
      </c>
      <c r="D94" s="83">
        <f>D95+D96+D97+D98+D99+D100</f>
        <v>1068040</v>
      </c>
      <c r="E94" s="83">
        <f>E95+E96+E97+E98+E99+E100</f>
        <v>1206688.8500000003</v>
      </c>
      <c r="F94" s="83">
        <f>(E94*100)/D94</f>
        <v>112.98161585708404</v>
      </c>
    </row>
    <row r="95" spans="1:6" x14ac:dyDescent="0.2">
      <c r="A95" s="55" t="s">
        <v>124</v>
      </c>
      <c r="B95" s="56" t="s">
        <v>125</v>
      </c>
      <c r="C95" s="84">
        <v>39817</v>
      </c>
      <c r="D95" s="84">
        <v>39817</v>
      </c>
      <c r="E95" s="84">
        <v>46695.16</v>
      </c>
      <c r="F95" s="84"/>
    </row>
    <row r="96" spans="1:6" x14ac:dyDescent="0.2">
      <c r="A96" s="55" t="s">
        <v>126</v>
      </c>
      <c r="B96" s="56" t="s">
        <v>127</v>
      </c>
      <c r="C96" s="84">
        <v>809610</v>
      </c>
      <c r="D96" s="84">
        <v>809610</v>
      </c>
      <c r="E96" s="84">
        <v>953279.5</v>
      </c>
      <c r="F96" s="84"/>
    </row>
    <row r="97" spans="1:6" x14ac:dyDescent="0.2">
      <c r="A97" s="55" t="s">
        <v>128</v>
      </c>
      <c r="B97" s="56" t="s">
        <v>129</v>
      </c>
      <c r="C97" s="84">
        <v>145995</v>
      </c>
      <c r="D97" s="84">
        <v>145995</v>
      </c>
      <c r="E97" s="84">
        <v>114328</v>
      </c>
      <c r="F97" s="84"/>
    </row>
    <row r="98" spans="1:6" x14ac:dyDescent="0.2">
      <c r="A98" s="55" t="s">
        <v>130</v>
      </c>
      <c r="B98" s="56" t="s">
        <v>131</v>
      </c>
      <c r="C98" s="84">
        <v>39817</v>
      </c>
      <c r="D98" s="84">
        <v>39817</v>
      </c>
      <c r="E98" s="84">
        <v>48660.37</v>
      </c>
      <c r="F98" s="84"/>
    </row>
    <row r="99" spans="1:6" x14ac:dyDescent="0.2">
      <c r="A99" s="55" t="s">
        <v>132</v>
      </c>
      <c r="B99" s="56" t="s">
        <v>133</v>
      </c>
      <c r="C99" s="84">
        <v>10618</v>
      </c>
      <c r="D99" s="84">
        <v>17818</v>
      </c>
      <c r="E99" s="84">
        <v>21156.48</v>
      </c>
      <c r="F99" s="84"/>
    </row>
    <row r="100" spans="1:6" x14ac:dyDescent="0.2">
      <c r="A100" s="55" t="s">
        <v>134</v>
      </c>
      <c r="B100" s="56" t="s">
        <v>135</v>
      </c>
      <c r="C100" s="84">
        <v>10485</v>
      </c>
      <c r="D100" s="84">
        <v>14983</v>
      </c>
      <c r="E100" s="84">
        <v>22569.34</v>
      </c>
      <c r="F100" s="84"/>
    </row>
    <row r="101" spans="1:6" x14ac:dyDescent="0.2">
      <c r="A101" s="53" t="s">
        <v>136</v>
      </c>
      <c r="B101" s="54" t="s">
        <v>137</v>
      </c>
      <c r="C101" s="83">
        <f>C102+C103+C104+C105+C106+C107+C108</f>
        <v>150905</v>
      </c>
      <c r="D101" s="83">
        <f>D102+D103+D104+D105+D106+D107+D108</f>
        <v>149910</v>
      </c>
      <c r="E101" s="83">
        <f>E102+E103+E104+E105+E106+E107+E108</f>
        <v>208295.04000000001</v>
      </c>
      <c r="F101" s="83">
        <f>(E101*100)/D101</f>
        <v>138.94672803682209</v>
      </c>
    </row>
    <row r="102" spans="1:6" x14ac:dyDescent="0.2">
      <c r="A102" s="55" t="s">
        <v>138</v>
      </c>
      <c r="B102" s="56" t="s">
        <v>139</v>
      </c>
      <c r="C102" s="84">
        <v>10086</v>
      </c>
      <c r="D102" s="84">
        <v>10088</v>
      </c>
      <c r="E102" s="84">
        <v>8582.7000000000007</v>
      </c>
      <c r="F102" s="84"/>
    </row>
    <row r="103" spans="1:6" x14ac:dyDescent="0.2">
      <c r="A103" s="55" t="s">
        <v>140</v>
      </c>
      <c r="B103" s="56" t="s">
        <v>141</v>
      </c>
      <c r="C103" s="84">
        <v>26545</v>
      </c>
      <c r="D103" s="84">
        <v>26545</v>
      </c>
      <c r="E103" s="84">
        <v>25065.4</v>
      </c>
      <c r="F103" s="84"/>
    </row>
    <row r="104" spans="1:6" x14ac:dyDescent="0.2">
      <c r="A104" s="55" t="s">
        <v>142</v>
      </c>
      <c r="B104" s="56" t="s">
        <v>143</v>
      </c>
      <c r="C104" s="84">
        <v>4114</v>
      </c>
      <c r="D104" s="84">
        <v>4115</v>
      </c>
      <c r="E104" s="84">
        <v>2542.15</v>
      </c>
      <c r="F104" s="84"/>
    </row>
    <row r="105" spans="1:6" x14ac:dyDescent="0.2">
      <c r="A105" s="55" t="s">
        <v>144</v>
      </c>
      <c r="B105" s="56" t="s">
        <v>145</v>
      </c>
      <c r="C105" s="84">
        <v>37162</v>
      </c>
      <c r="D105" s="84">
        <v>37162</v>
      </c>
      <c r="E105" s="84">
        <v>48949.919999999998</v>
      </c>
      <c r="F105" s="84"/>
    </row>
    <row r="106" spans="1:6" x14ac:dyDescent="0.2">
      <c r="A106" s="55" t="s">
        <v>148</v>
      </c>
      <c r="B106" s="56" t="s">
        <v>149</v>
      </c>
      <c r="C106" s="84">
        <v>6636</v>
      </c>
      <c r="D106" s="84">
        <v>6637</v>
      </c>
      <c r="E106" s="84">
        <v>3937.17</v>
      </c>
      <c r="F106" s="84"/>
    </row>
    <row r="107" spans="1:6" x14ac:dyDescent="0.2">
      <c r="A107" s="55" t="s">
        <v>150</v>
      </c>
      <c r="B107" s="56" t="s">
        <v>151</v>
      </c>
      <c r="C107" s="84">
        <v>39817</v>
      </c>
      <c r="D107" s="84">
        <v>38818</v>
      </c>
      <c r="E107" s="84">
        <v>36836.839999999997</v>
      </c>
      <c r="F107" s="84"/>
    </row>
    <row r="108" spans="1:6" x14ac:dyDescent="0.2">
      <c r="A108" s="55" t="s">
        <v>152</v>
      </c>
      <c r="B108" s="56" t="s">
        <v>153</v>
      </c>
      <c r="C108" s="84">
        <v>26545</v>
      </c>
      <c r="D108" s="84">
        <v>26545</v>
      </c>
      <c r="E108" s="84">
        <v>82380.86</v>
      </c>
      <c r="F108" s="84"/>
    </row>
    <row r="109" spans="1:6" x14ac:dyDescent="0.2">
      <c r="A109" s="53" t="s">
        <v>154</v>
      </c>
      <c r="B109" s="54" t="s">
        <v>155</v>
      </c>
      <c r="C109" s="83">
        <f>C110+C111+C112+C113</f>
        <v>213683</v>
      </c>
      <c r="D109" s="83">
        <f>D110+D111+D112+D113</f>
        <v>460085</v>
      </c>
      <c r="E109" s="83">
        <f>E110+E111+E112+E113</f>
        <v>517980.35</v>
      </c>
      <c r="F109" s="83">
        <f>(E109*100)/D109</f>
        <v>112.58362041796624</v>
      </c>
    </row>
    <row r="110" spans="1:6" x14ac:dyDescent="0.2">
      <c r="A110" s="55" t="s">
        <v>156</v>
      </c>
      <c r="B110" s="56" t="s">
        <v>157</v>
      </c>
      <c r="C110" s="84">
        <v>199084</v>
      </c>
      <c r="D110" s="84">
        <v>199085</v>
      </c>
      <c r="E110" s="84">
        <v>252004.32</v>
      </c>
      <c r="F110" s="84"/>
    </row>
    <row r="111" spans="1:6" x14ac:dyDescent="0.2">
      <c r="A111" s="55" t="s">
        <v>158</v>
      </c>
      <c r="B111" s="56" t="s">
        <v>159</v>
      </c>
      <c r="C111" s="84">
        <v>3716</v>
      </c>
      <c r="D111" s="84">
        <v>3716</v>
      </c>
      <c r="E111" s="84">
        <v>2637.47</v>
      </c>
      <c r="F111" s="84"/>
    </row>
    <row r="112" spans="1:6" x14ac:dyDescent="0.2">
      <c r="A112" s="55" t="s">
        <v>160</v>
      </c>
      <c r="B112" s="56" t="s">
        <v>161</v>
      </c>
      <c r="C112" s="84">
        <v>265</v>
      </c>
      <c r="D112" s="84">
        <v>265</v>
      </c>
      <c r="E112" s="84">
        <v>0</v>
      </c>
      <c r="F112" s="84"/>
    </row>
    <row r="113" spans="1:6" x14ac:dyDescent="0.2">
      <c r="A113" s="55" t="s">
        <v>164</v>
      </c>
      <c r="B113" s="56" t="s">
        <v>155</v>
      </c>
      <c r="C113" s="84">
        <v>10618</v>
      </c>
      <c r="D113" s="84">
        <v>257019</v>
      </c>
      <c r="E113" s="84">
        <v>263338.56</v>
      </c>
      <c r="F113" s="84"/>
    </row>
    <row r="114" spans="1:6" x14ac:dyDescent="0.2">
      <c r="A114" s="51" t="s">
        <v>165</v>
      </c>
      <c r="B114" s="52" t="s">
        <v>166</v>
      </c>
      <c r="C114" s="82">
        <f t="shared" ref="C114:E115" si="5">C115</f>
        <v>12343</v>
      </c>
      <c r="D114" s="82">
        <f t="shared" si="5"/>
        <v>13645</v>
      </c>
      <c r="E114" s="82">
        <f t="shared" si="5"/>
        <v>16300.59</v>
      </c>
      <c r="F114" s="81">
        <f>(E114*100)/D114</f>
        <v>119.46200073286919</v>
      </c>
    </row>
    <row r="115" spans="1:6" x14ac:dyDescent="0.2">
      <c r="A115" s="53" t="s">
        <v>171</v>
      </c>
      <c r="B115" s="54" t="s">
        <v>172</v>
      </c>
      <c r="C115" s="83">
        <f t="shared" si="5"/>
        <v>12343</v>
      </c>
      <c r="D115" s="83">
        <f t="shared" si="5"/>
        <v>13645</v>
      </c>
      <c r="E115" s="83">
        <f t="shared" si="5"/>
        <v>16300.59</v>
      </c>
      <c r="F115" s="83">
        <f>(E115*100)/D115</f>
        <v>119.46200073286919</v>
      </c>
    </row>
    <row r="116" spans="1:6" x14ac:dyDescent="0.2">
      <c r="A116" s="55" t="s">
        <v>173</v>
      </c>
      <c r="B116" s="56" t="s">
        <v>174</v>
      </c>
      <c r="C116" s="84">
        <v>12343</v>
      </c>
      <c r="D116" s="84">
        <v>13645</v>
      </c>
      <c r="E116" s="84">
        <v>16300.59</v>
      </c>
      <c r="F116" s="84"/>
    </row>
    <row r="117" spans="1:6" x14ac:dyDescent="0.2">
      <c r="A117" s="49" t="s">
        <v>181</v>
      </c>
      <c r="B117" s="50" t="s">
        <v>182</v>
      </c>
      <c r="C117" s="80">
        <f>C118+C129</f>
        <v>145994</v>
      </c>
      <c r="D117" s="80">
        <f>D118+D129</f>
        <v>165704</v>
      </c>
      <c r="E117" s="80">
        <f>E118+E129</f>
        <v>292380.46999999997</v>
      </c>
      <c r="F117" s="81">
        <f>(E117*100)/D117</f>
        <v>176.447442427461</v>
      </c>
    </row>
    <row r="118" spans="1:6" x14ac:dyDescent="0.2">
      <c r="A118" s="51" t="s">
        <v>183</v>
      </c>
      <c r="B118" s="52" t="s">
        <v>184</v>
      </c>
      <c r="C118" s="82">
        <f>C119+C125+C127</f>
        <v>79633</v>
      </c>
      <c r="D118" s="82">
        <f>D119+D125+D127</f>
        <v>99343</v>
      </c>
      <c r="E118" s="82">
        <f>E119+E125+E127</f>
        <v>240551.65</v>
      </c>
      <c r="F118" s="81">
        <f>(E118*100)/D118</f>
        <v>242.14252639843772</v>
      </c>
    </row>
    <row r="119" spans="1:6" x14ac:dyDescent="0.2">
      <c r="A119" s="53" t="s">
        <v>185</v>
      </c>
      <c r="B119" s="54" t="s">
        <v>186</v>
      </c>
      <c r="C119" s="83">
        <f>C120+C121+C122+C123+C124</f>
        <v>79633</v>
      </c>
      <c r="D119" s="83">
        <f>D120+D121+D122+D123+D124</f>
        <v>99343</v>
      </c>
      <c r="E119" s="83">
        <f>E120+E121+E122+E123+E124</f>
        <v>238586</v>
      </c>
      <c r="F119" s="83">
        <f>(E119*100)/D119</f>
        <v>240.16387666972005</v>
      </c>
    </row>
    <row r="120" spans="1:6" x14ac:dyDescent="0.2">
      <c r="A120" s="55" t="s">
        <v>187</v>
      </c>
      <c r="B120" s="56" t="s">
        <v>188</v>
      </c>
      <c r="C120" s="84">
        <v>6636</v>
      </c>
      <c r="D120" s="84">
        <v>6346</v>
      </c>
      <c r="E120" s="84">
        <v>6021.75</v>
      </c>
      <c r="F120" s="84"/>
    </row>
    <row r="121" spans="1:6" x14ac:dyDescent="0.2">
      <c r="A121" s="55" t="s">
        <v>189</v>
      </c>
      <c r="B121" s="56" t="s">
        <v>190</v>
      </c>
      <c r="C121" s="84">
        <v>19908</v>
      </c>
      <c r="D121" s="84">
        <v>19908</v>
      </c>
      <c r="E121" s="84">
        <v>3441.3</v>
      </c>
      <c r="F121" s="84"/>
    </row>
    <row r="122" spans="1:6" x14ac:dyDescent="0.2">
      <c r="A122" s="55" t="s">
        <v>191</v>
      </c>
      <c r="B122" s="56" t="s">
        <v>192</v>
      </c>
      <c r="C122" s="84">
        <v>53089</v>
      </c>
      <c r="D122" s="84">
        <v>53089</v>
      </c>
      <c r="E122" s="84">
        <v>65887.44</v>
      </c>
      <c r="F122" s="84"/>
    </row>
    <row r="123" spans="1:6" x14ac:dyDescent="0.2">
      <c r="A123" s="55" t="s">
        <v>197</v>
      </c>
      <c r="B123" s="56" t="s">
        <v>198</v>
      </c>
      <c r="C123" s="84">
        <v>0</v>
      </c>
      <c r="D123" s="84">
        <v>10000</v>
      </c>
      <c r="E123" s="84">
        <v>3204.84</v>
      </c>
      <c r="F123" s="84"/>
    </row>
    <row r="124" spans="1:6" x14ac:dyDescent="0.2">
      <c r="A124" s="55" t="s">
        <v>199</v>
      </c>
      <c r="B124" s="56" t="s">
        <v>200</v>
      </c>
      <c r="C124" s="84">
        <v>0</v>
      </c>
      <c r="D124" s="84">
        <v>10000</v>
      </c>
      <c r="E124" s="84">
        <v>160030.67000000001</v>
      </c>
      <c r="F124" s="84"/>
    </row>
    <row r="125" spans="1:6" ht="25.5" x14ac:dyDescent="0.2">
      <c r="A125" s="53" t="s">
        <v>205</v>
      </c>
      <c r="B125" s="54" t="s">
        <v>206</v>
      </c>
      <c r="C125" s="83">
        <f>C126</f>
        <v>0</v>
      </c>
      <c r="D125" s="83">
        <f>D126</f>
        <v>0</v>
      </c>
      <c r="E125" s="83">
        <f>E126</f>
        <v>820.1</v>
      </c>
      <c r="F125" s="83" t="e">
        <f>(E125*100)/D125</f>
        <v>#DIV/0!</v>
      </c>
    </row>
    <row r="126" spans="1:6" x14ac:dyDescent="0.2">
      <c r="A126" s="55" t="s">
        <v>207</v>
      </c>
      <c r="B126" s="56" t="s">
        <v>208</v>
      </c>
      <c r="C126" s="84">
        <v>0</v>
      </c>
      <c r="D126" s="84">
        <v>0</v>
      </c>
      <c r="E126" s="84">
        <v>820.1</v>
      </c>
      <c r="F126" s="84"/>
    </row>
    <row r="127" spans="1:6" x14ac:dyDescent="0.2">
      <c r="A127" s="53" t="s">
        <v>209</v>
      </c>
      <c r="B127" s="54" t="s">
        <v>210</v>
      </c>
      <c r="C127" s="83">
        <f>C128</f>
        <v>0</v>
      </c>
      <c r="D127" s="83">
        <f>D128</f>
        <v>0</v>
      </c>
      <c r="E127" s="83">
        <f>E128</f>
        <v>1145.55</v>
      </c>
      <c r="F127" s="83" t="e">
        <f>(E127*100)/D127</f>
        <v>#DIV/0!</v>
      </c>
    </row>
    <row r="128" spans="1:6" x14ac:dyDescent="0.2">
      <c r="A128" s="55" t="s">
        <v>211</v>
      </c>
      <c r="B128" s="56" t="s">
        <v>212</v>
      </c>
      <c r="C128" s="84">
        <v>0</v>
      </c>
      <c r="D128" s="84">
        <v>0</v>
      </c>
      <c r="E128" s="84">
        <v>1145.55</v>
      </c>
      <c r="F128" s="84"/>
    </row>
    <row r="129" spans="1:6" x14ac:dyDescent="0.2">
      <c r="A129" s="51" t="s">
        <v>213</v>
      </c>
      <c r="B129" s="52" t="s">
        <v>214</v>
      </c>
      <c r="C129" s="82">
        <f t="shared" ref="C129:E130" si="6">C130</f>
        <v>66361</v>
      </c>
      <c r="D129" s="82">
        <f t="shared" si="6"/>
        <v>66361</v>
      </c>
      <c r="E129" s="82">
        <f t="shared" si="6"/>
        <v>51828.82</v>
      </c>
      <c r="F129" s="81">
        <f>(E129*100)/D129</f>
        <v>78.101324573167972</v>
      </c>
    </row>
    <row r="130" spans="1:6" ht="25.5" x14ac:dyDescent="0.2">
      <c r="A130" s="53" t="s">
        <v>215</v>
      </c>
      <c r="B130" s="54" t="s">
        <v>216</v>
      </c>
      <c r="C130" s="83">
        <f t="shared" si="6"/>
        <v>66361</v>
      </c>
      <c r="D130" s="83">
        <f t="shared" si="6"/>
        <v>66361</v>
      </c>
      <c r="E130" s="83">
        <f t="shared" si="6"/>
        <v>51828.82</v>
      </c>
      <c r="F130" s="83">
        <f>(E130*100)/D130</f>
        <v>78.101324573167972</v>
      </c>
    </row>
    <row r="131" spans="1:6" x14ac:dyDescent="0.2">
      <c r="A131" s="55" t="s">
        <v>217</v>
      </c>
      <c r="B131" s="56" t="s">
        <v>216</v>
      </c>
      <c r="C131" s="84">
        <v>66361</v>
      </c>
      <c r="D131" s="84">
        <v>66361</v>
      </c>
      <c r="E131" s="84">
        <v>51828.82</v>
      </c>
      <c r="F131" s="84"/>
    </row>
    <row r="132" spans="1:6" x14ac:dyDescent="0.2">
      <c r="A132" s="49" t="s">
        <v>55</v>
      </c>
      <c r="B132" s="50" t="s">
        <v>56</v>
      </c>
      <c r="C132" s="80">
        <f t="shared" ref="C132:E133" si="7">C133</f>
        <v>750050.56</v>
      </c>
      <c r="D132" s="80">
        <f t="shared" si="7"/>
        <v>2203958.2199999997</v>
      </c>
      <c r="E132" s="80">
        <f t="shared" si="7"/>
        <v>2479910.69</v>
      </c>
      <c r="F132" s="81">
        <f>(E132*100)/D132</f>
        <v>112.52076684103388</v>
      </c>
    </row>
    <row r="133" spans="1:6" x14ac:dyDescent="0.2">
      <c r="A133" s="51" t="s">
        <v>75</v>
      </c>
      <c r="B133" s="52" t="s">
        <v>76</v>
      </c>
      <c r="C133" s="82">
        <f t="shared" si="7"/>
        <v>750050.56</v>
      </c>
      <c r="D133" s="82">
        <f t="shared" si="7"/>
        <v>2203958.2199999997</v>
      </c>
      <c r="E133" s="82">
        <f t="shared" si="7"/>
        <v>2479910.69</v>
      </c>
      <c r="F133" s="81">
        <f>(E133*100)/D133</f>
        <v>112.52076684103388</v>
      </c>
    </row>
    <row r="134" spans="1:6" x14ac:dyDescent="0.2">
      <c r="A134" s="53" t="s">
        <v>77</v>
      </c>
      <c r="B134" s="54" t="s">
        <v>78</v>
      </c>
      <c r="C134" s="83">
        <f>C135+C136</f>
        <v>750050.56</v>
      </c>
      <c r="D134" s="83">
        <f>D135+D136</f>
        <v>2203958.2199999997</v>
      </c>
      <c r="E134" s="83">
        <f>E135+E136</f>
        <v>2479910.69</v>
      </c>
      <c r="F134" s="83">
        <f>(E134*100)/D134</f>
        <v>112.52076684103388</v>
      </c>
    </row>
    <row r="135" spans="1:6" x14ac:dyDescent="0.2">
      <c r="A135" s="55" t="s">
        <v>79</v>
      </c>
      <c r="B135" s="56" t="s">
        <v>80</v>
      </c>
      <c r="C135" s="84">
        <v>299782.36</v>
      </c>
      <c r="D135" s="84">
        <v>941383.2</v>
      </c>
      <c r="E135" s="84">
        <v>1106539.3</v>
      </c>
      <c r="F135" s="84"/>
    </row>
    <row r="136" spans="1:6" x14ac:dyDescent="0.2">
      <c r="A136" s="55" t="s">
        <v>81</v>
      </c>
      <c r="B136" s="56" t="s">
        <v>82</v>
      </c>
      <c r="C136" s="84">
        <v>450268.2</v>
      </c>
      <c r="D136" s="84">
        <v>1262575.02</v>
      </c>
      <c r="E136" s="84">
        <v>1373371.39</v>
      </c>
      <c r="F136" s="84"/>
    </row>
    <row r="137" spans="1:6" x14ac:dyDescent="0.2">
      <c r="A137" s="48" t="s">
        <v>232</v>
      </c>
      <c r="B137" s="48" t="s">
        <v>243</v>
      </c>
      <c r="C137" s="78">
        <f t="shared" ref="C137:E138" si="8">C138</f>
        <v>46453</v>
      </c>
      <c r="D137" s="78">
        <f t="shared" si="8"/>
        <v>46453</v>
      </c>
      <c r="E137" s="78">
        <f t="shared" si="8"/>
        <v>61065.73</v>
      </c>
      <c r="F137" s="79">
        <f>(E137*100)/D137</f>
        <v>131.45702107506511</v>
      </c>
    </row>
    <row r="138" spans="1:6" x14ac:dyDescent="0.2">
      <c r="A138" s="49" t="s">
        <v>91</v>
      </c>
      <c r="B138" s="50" t="s">
        <v>92</v>
      </c>
      <c r="C138" s="80">
        <f t="shared" si="8"/>
        <v>46453</v>
      </c>
      <c r="D138" s="80">
        <f t="shared" si="8"/>
        <v>46453</v>
      </c>
      <c r="E138" s="80">
        <f t="shared" si="8"/>
        <v>61065.73</v>
      </c>
      <c r="F138" s="81">
        <f>(E138*100)/D138</f>
        <v>131.45702107506511</v>
      </c>
    </row>
    <row r="139" spans="1:6" x14ac:dyDescent="0.2">
      <c r="A139" s="51" t="s">
        <v>112</v>
      </c>
      <c r="B139" s="52" t="s">
        <v>113</v>
      </c>
      <c r="C139" s="82">
        <f>C140+C142</f>
        <v>46453</v>
      </c>
      <c r="D139" s="82">
        <f>D140+D142</f>
        <v>46453</v>
      </c>
      <c r="E139" s="82">
        <f>E140+E142</f>
        <v>61065.73</v>
      </c>
      <c r="F139" s="81">
        <f>(E139*100)/D139</f>
        <v>131.45702107506511</v>
      </c>
    </row>
    <row r="140" spans="1:6" x14ac:dyDescent="0.2">
      <c r="A140" s="53" t="s">
        <v>122</v>
      </c>
      <c r="B140" s="54" t="s">
        <v>123</v>
      </c>
      <c r="C140" s="83">
        <f>C141</f>
        <v>46453</v>
      </c>
      <c r="D140" s="83">
        <f>D141</f>
        <v>46453</v>
      </c>
      <c r="E140" s="83">
        <f>E141</f>
        <v>58237.47</v>
      </c>
      <c r="F140" s="83">
        <f>(E140*100)/D140</f>
        <v>125.3685876046757</v>
      </c>
    </row>
    <row r="141" spans="1:6" x14ac:dyDescent="0.2">
      <c r="A141" s="55" t="s">
        <v>126</v>
      </c>
      <c r="B141" s="56" t="s">
        <v>127</v>
      </c>
      <c r="C141" s="84">
        <v>46453</v>
      </c>
      <c r="D141" s="84">
        <v>46453</v>
      </c>
      <c r="E141" s="84">
        <v>58237.47</v>
      </c>
      <c r="F141" s="84"/>
    </row>
    <row r="142" spans="1:6" x14ac:dyDescent="0.2">
      <c r="A142" s="53" t="s">
        <v>154</v>
      </c>
      <c r="B142" s="54" t="s">
        <v>155</v>
      </c>
      <c r="C142" s="83">
        <f>C143</f>
        <v>0</v>
      </c>
      <c r="D142" s="83">
        <f>D143</f>
        <v>0</v>
      </c>
      <c r="E142" s="83">
        <f>E143</f>
        <v>2828.26</v>
      </c>
      <c r="F142" s="83" t="e">
        <f>(E142*100)/D142</f>
        <v>#DIV/0!</v>
      </c>
    </row>
    <row r="143" spans="1:6" x14ac:dyDescent="0.2">
      <c r="A143" s="55" t="s">
        <v>158</v>
      </c>
      <c r="B143" s="56" t="s">
        <v>159</v>
      </c>
      <c r="C143" s="84">
        <v>0</v>
      </c>
      <c r="D143" s="84">
        <v>0</v>
      </c>
      <c r="E143" s="84">
        <v>2828.26</v>
      </c>
      <c r="F143" s="84"/>
    </row>
    <row r="144" spans="1:6" x14ac:dyDescent="0.2">
      <c r="A144" s="49" t="s">
        <v>55</v>
      </c>
      <c r="B144" s="50" t="s">
        <v>56</v>
      </c>
      <c r="C144" s="80">
        <f>C145</f>
        <v>0</v>
      </c>
      <c r="D144" s="80">
        <f>D145</f>
        <v>39411.39</v>
      </c>
      <c r="E144" s="80">
        <f>E145</f>
        <v>61065.729999999996</v>
      </c>
      <c r="F144" s="81">
        <f>(E144*100)/D144</f>
        <v>154.944370142743</v>
      </c>
    </row>
    <row r="145" spans="1:6" x14ac:dyDescent="0.2">
      <c r="A145" s="51" t="s">
        <v>63</v>
      </c>
      <c r="B145" s="52" t="s">
        <v>64</v>
      </c>
      <c r="C145" s="82">
        <f>C146+C148</f>
        <v>0</v>
      </c>
      <c r="D145" s="82">
        <f>D146+D148</f>
        <v>39411.39</v>
      </c>
      <c r="E145" s="82">
        <f>E146+E148</f>
        <v>61065.729999999996</v>
      </c>
      <c r="F145" s="81">
        <f>(E145*100)/D145</f>
        <v>154.944370142743</v>
      </c>
    </row>
    <row r="146" spans="1:6" ht="25.5" x14ac:dyDescent="0.2">
      <c r="A146" s="53" t="s">
        <v>65</v>
      </c>
      <c r="B146" s="54" t="s">
        <v>66</v>
      </c>
      <c r="C146" s="83">
        <f>C147</f>
        <v>0</v>
      </c>
      <c r="D146" s="83">
        <f>D147</f>
        <v>0</v>
      </c>
      <c r="E146" s="83">
        <f>E147</f>
        <v>2389</v>
      </c>
      <c r="F146" s="83" t="e">
        <f>(E146*100)/D146</f>
        <v>#DIV/0!</v>
      </c>
    </row>
    <row r="147" spans="1:6" ht="25.5" x14ac:dyDescent="0.2">
      <c r="A147" s="55" t="s">
        <v>67</v>
      </c>
      <c r="B147" s="56" t="s">
        <v>68</v>
      </c>
      <c r="C147" s="84">
        <v>0</v>
      </c>
      <c r="D147" s="84">
        <v>0</v>
      </c>
      <c r="E147" s="84">
        <v>2389</v>
      </c>
      <c r="F147" s="84"/>
    </row>
    <row r="148" spans="1:6" ht="25.5" x14ac:dyDescent="0.2">
      <c r="A148" s="53" t="s">
        <v>69</v>
      </c>
      <c r="B148" s="54" t="s">
        <v>70</v>
      </c>
      <c r="C148" s="83">
        <f>C149+C150</f>
        <v>0</v>
      </c>
      <c r="D148" s="83">
        <f>D149+D150</f>
        <v>39411.39</v>
      </c>
      <c r="E148" s="83">
        <f>E149+E150</f>
        <v>58676.729999999996</v>
      </c>
      <c r="F148" s="83">
        <f>(E148*100)/D148</f>
        <v>148.88267072031715</v>
      </c>
    </row>
    <row r="149" spans="1:6" ht="25.5" x14ac:dyDescent="0.2">
      <c r="A149" s="55" t="s">
        <v>71</v>
      </c>
      <c r="B149" s="56" t="s">
        <v>72</v>
      </c>
      <c r="C149" s="84">
        <v>0</v>
      </c>
      <c r="D149" s="84">
        <v>4428.1000000000004</v>
      </c>
      <c r="E149" s="84">
        <v>13813.98</v>
      </c>
      <c r="F149" s="84"/>
    </row>
    <row r="150" spans="1:6" ht="25.5" x14ac:dyDescent="0.2">
      <c r="A150" s="55" t="s">
        <v>73</v>
      </c>
      <c r="B150" s="56" t="s">
        <v>74</v>
      </c>
      <c r="C150" s="84">
        <v>0</v>
      </c>
      <c r="D150" s="84">
        <v>34983.29</v>
      </c>
      <c r="E150" s="84">
        <v>44862.75</v>
      </c>
      <c r="F150" s="84"/>
    </row>
    <row r="151" spans="1:6" s="57" customFormat="1" x14ac:dyDescent="0.2"/>
    <row r="152" spans="1:6" s="57" customFormat="1" x14ac:dyDescent="0.2"/>
    <row r="153" spans="1:6" s="57" customFormat="1" x14ac:dyDescent="0.2"/>
    <row r="154" spans="1:6" s="57" customFormat="1" x14ac:dyDescent="0.2"/>
    <row r="155" spans="1:6" s="57" customFormat="1" x14ac:dyDescent="0.2"/>
    <row r="156" spans="1:6" s="57" customFormat="1" x14ac:dyDescent="0.2"/>
    <row r="157" spans="1:6" s="57" customFormat="1" x14ac:dyDescent="0.2"/>
    <row r="158" spans="1:6" s="57" customFormat="1" x14ac:dyDescent="0.2"/>
    <row r="159" spans="1:6" s="57" customFormat="1" x14ac:dyDescent="0.2"/>
    <row r="160" spans="1:6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="57" customFormat="1" x14ac:dyDescent="0.2"/>
    <row r="1266" s="57" customFormat="1" x14ac:dyDescent="0.2"/>
    <row r="1267" s="57" customFormat="1" x14ac:dyDescent="0.2"/>
    <row r="1268" s="57" customFormat="1" x14ac:dyDescent="0.2"/>
    <row r="1269" s="57" customFormat="1" x14ac:dyDescent="0.2"/>
    <row r="1270" s="57" customFormat="1" x14ac:dyDescent="0.2"/>
    <row r="1271" s="57" customFormat="1" x14ac:dyDescent="0.2"/>
    <row r="1272" s="57" customFormat="1" x14ac:dyDescent="0.2"/>
    <row r="1273" s="57" customFormat="1" x14ac:dyDescent="0.2"/>
    <row r="1274" s="57" customFormat="1" x14ac:dyDescent="0.2"/>
    <row r="1275" s="57" customFormat="1" x14ac:dyDescent="0.2"/>
    <row r="1276" s="57" customFormat="1" x14ac:dyDescent="0.2"/>
    <row r="1277" s="57" customFormat="1" x14ac:dyDescent="0.2"/>
    <row r="1278" s="57" customFormat="1" x14ac:dyDescent="0.2"/>
    <row r="1279" s="57" customFormat="1" x14ac:dyDescent="0.2"/>
    <row r="1280" s="57" customFormat="1" x14ac:dyDescent="0.2"/>
    <row r="1281" spans="1:3" s="57" customFormat="1" x14ac:dyDescent="0.2"/>
    <row r="1282" spans="1:3" s="57" customFormat="1" x14ac:dyDescent="0.2"/>
    <row r="1283" spans="1:3" s="57" customFormat="1" x14ac:dyDescent="0.2"/>
    <row r="1284" spans="1:3" s="57" customFormat="1" x14ac:dyDescent="0.2"/>
    <row r="1285" spans="1:3" s="57" customFormat="1" x14ac:dyDescent="0.2"/>
    <row r="1286" spans="1:3" s="57" customFormat="1" x14ac:dyDescent="0.2"/>
    <row r="1287" spans="1:3" s="57" customFormat="1" x14ac:dyDescent="0.2"/>
    <row r="1288" spans="1:3" s="57" customFormat="1" x14ac:dyDescent="0.2"/>
    <row r="1289" spans="1:3" s="57" customFormat="1" x14ac:dyDescent="0.2"/>
    <row r="1290" spans="1:3" s="57" customFormat="1" x14ac:dyDescent="0.2"/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57"/>
      <c r="B1308" s="57"/>
      <c r="C1308" s="57"/>
    </row>
    <row r="1309" spans="1:3" x14ac:dyDescent="0.2">
      <c r="A1309" s="57"/>
      <c r="B1309" s="57"/>
      <c r="C1309" s="57"/>
    </row>
    <row r="1310" spans="1:3" x14ac:dyDescent="0.2">
      <c r="A1310" s="57"/>
      <c r="B1310" s="57"/>
      <c r="C1310" s="57"/>
    </row>
    <row r="1311" spans="1:3" x14ac:dyDescent="0.2">
      <c r="A1311" s="57"/>
      <c r="B1311" s="57"/>
      <c r="C1311" s="57"/>
    </row>
    <row r="1312" spans="1:3" x14ac:dyDescent="0.2">
      <c r="A1312" s="57"/>
      <c r="B1312" s="57"/>
      <c r="C1312" s="57"/>
    </row>
    <row r="1313" spans="1:3" x14ac:dyDescent="0.2">
      <c r="A1313" s="57"/>
      <c r="B1313" s="57"/>
      <c r="C1313" s="57"/>
    </row>
    <row r="1314" spans="1:3" x14ac:dyDescent="0.2">
      <c r="A1314" s="57"/>
      <c r="B1314" s="57"/>
      <c r="C1314" s="57"/>
    </row>
    <row r="1315" spans="1:3" x14ac:dyDescent="0.2">
      <c r="A1315" s="57"/>
      <c r="B1315" s="57"/>
      <c r="C1315" s="57"/>
    </row>
    <row r="1316" spans="1:3" x14ac:dyDescent="0.2">
      <c r="A1316" s="57"/>
      <c r="B1316" s="57"/>
      <c r="C1316" s="57"/>
    </row>
    <row r="1317" spans="1:3" x14ac:dyDescent="0.2">
      <c r="A1317" s="57"/>
      <c r="B1317" s="57"/>
      <c r="C1317" s="57"/>
    </row>
    <row r="1318" spans="1:3" x14ac:dyDescent="0.2">
      <c r="A1318" s="57"/>
      <c r="B1318" s="57"/>
      <c r="C1318" s="57"/>
    </row>
    <row r="1319" spans="1:3" x14ac:dyDescent="0.2">
      <c r="A1319" s="57"/>
      <c r="B1319" s="57"/>
      <c r="C1319" s="57"/>
    </row>
    <row r="1320" spans="1:3" x14ac:dyDescent="0.2">
      <c r="A1320" s="57"/>
      <c r="B1320" s="57"/>
      <c r="C1320" s="57"/>
    </row>
    <row r="1321" spans="1:3" x14ac:dyDescent="0.2">
      <c r="A1321" s="57"/>
      <c r="B1321" s="57"/>
      <c r="C1321" s="57"/>
    </row>
    <row r="1322" spans="1:3" x14ac:dyDescent="0.2">
      <c r="A1322" s="57"/>
      <c r="B1322" s="57"/>
      <c r="C1322" s="57"/>
    </row>
    <row r="1323" spans="1:3" x14ac:dyDescent="0.2">
      <c r="A1323" s="57"/>
      <c r="B1323" s="57"/>
      <c r="C1323" s="57"/>
    </row>
    <row r="1324" spans="1:3" x14ac:dyDescent="0.2">
      <c r="A1324" s="57"/>
      <c r="B1324" s="57"/>
      <c r="C1324" s="57"/>
    </row>
    <row r="1325" spans="1:3" x14ac:dyDescent="0.2">
      <c r="A1325" s="57"/>
      <c r="B1325" s="57"/>
      <c r="C1325" s="57"/>
    </row>
    <row r="1326" spans="1:3" x14ac:dyDescent="0.2">
      <c r="A1326" s="57"/>
      <c r="B1326" s="57"/>
      <c r="C1326" s="57"/>
    </row>
    <row r="1327" spans="1:3" x14ac:dyDescent="0.2">
      <c r="A1327" s="57"/>
      <c r="B1327" s="57"/>
      <c r="C1327" s="57"/>
    </row>
    <row r="1328" spans="1:3" x14ac:dyDescent="0.2">
      <c r="A1328" s="40"/>
      <c r="B1328" s="40"/>
      <c r="C1328" s="40"/>
    </row>
    <row r="1329" spans="1:3" x14ac:dyDescent="0.2">
      <c r="A1329" s="40"/>
      <c r="B1329" s="40"/>
      <c r="C1329" s="40"/>
    </row>
    <row r="1330" spans="1:3" x14ac:dyDescent="0.2">
      <c r="A1330" s="40"/>
      <c r="B1330" s="40"/>
      <c r="C1330" s="40"/>
    </row>
    <row r="1331" spans="1:3" x14ac:dyDescent="0.2">
      <c r="A1331" s="40"/>
      <c r="B1331" s="40"/>
      <c r="C1331" s="40"/>
    </row>
    <row r="1332" spans="1:3" x14ac:dyDescent="0.2">
      <c r="A1332" s="40"/>
      <c r="B1332" s="40"/>
      <c r="C1332" s="40"/>
    </row>
    <row r="1333" spans="1:3" x14ac:dyDescent="0.2">
      <c r="A1333" s="40"/>
      <c r="B1333" s="40"/>
      <c r="C1333" s="40"/>
    </row>
    <row r="1334" spans="1:3" x14ac:dyDescent="0.2">
      <c r="A1334" s="40"/>
      <c r="B1334" s="40"/>
      <c r="C1334" s="40"/>
    </row>
    <row r="1335" spans="1:3" x14ac:dyDescent="0.2">
      <c r="A1335" s="40"/>
      <c r="B1335" s="40"/>
      <c r="C1335" s="40"/>
    </row>
    <row r="1336" spans="1:3" x14ac:dyDescent="0.2">
      <c r="A1336" s="40"/>
      <c r="B1336" s="40"/>
      <c r="C1336" s="40"/>
    </row>
    <row r="1337" spans="1:3" x14ac:dyDescent="0.2">
      <c r="A1337" s="40"/>
      <c r="B1337" s="40"/>
      <c r="C1337" s="40"/>
    </row>
    <row r="1338" spans="1:3" x14ac:dyDescent="0.2">
      <c r="A1338" s="40"/>
      <c r="B1338" s="40"/>
      <c r="C1338" s="40"/>
    </row>
    <row r="1339" spans="1:3" x14ac:dyDescent="0.2">
      <c r="A1339" s="40"/>
      <c r="B1339" s="40"/>
      <c r="C1339" s="40"/>
    </row>
    <row r="1340" spans="1:3" x14ac:dyDescent="0.2">
      <c r="A1340" s="40"/>
      <c r="B1340" s="40"/>
      <c r="C1340" s="40"/>
    </row>
    <row r="1341" spans="1:3" x14ac:dyDescent="0.2">
      <c r="A1341" s="40"/>
      <c r="B1341" s="40"/>
      <c r="C1341" s="40"/>
    </row>
    <row r="1342" spans="1:3" x14ac:dyDescent="0.2">
      <c r="A1342" s="40"/>
      <c r="B1342" s="40"/>
      <c r="C1342" s="40"/>
    </row>
    <row r="1343" spans="1:3" x14ac:dyDescent="0.2">
      <c r="A1343" s="40"/>
      <c r="B1343" s="40"/>
      <c r="C1343" s="40"/>
    </row>
    <row r="1344" spans="1:3" x14ac:dyDescent="0.2">
      <c r="A1344" s="40"/>
      <c r="B1344" s="40"/>
      <c r="C1344" s="40"/>
    </row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  <row r="7979" s="40" customFormat="1" x14ac:dyDescent="0.2"/>
    <row r="7980" s="40" customFormat="1" x14ac:dyDescent="0.2"/>
    <row r="7981" s="40" customFormat="1" x14ac:dyDescent="0.2"/>
    <row r="7982" s="40" customFormat="1" x14ac:dyDescent="0.2"/>
    <row r="7983" s="40" customFormat="1" x14ac:dyDescent="0.2"/>
    <row r="7984" s="40" customFormat="1" x14ac:dyDescent="0.2"/>
    <row r="7985" s="40" customFormat="1" x14ac:dyDescent="0.2"/>
    <row r="7986" s="40" customFormat="1" x14ac:dyDescent="0.2"/>
    <row r="7987" s="40" customFormat="1" x14ac:dyDescent="0.2"/>
    <row r="7988" s="40" customFormat="1" x14ac:dyDescent="0.2"/>
    <row r="7989" s="40" customFormat="1" x14ac:dyDescent="0.2"/>
    <row r="7990" s="40" customFormat="1" x14ac:dyDescent="0.2"/>
    <row r="7991" s="40" customFormat="1" x14ac:dyDescent="0.2"/>
    <row r="7992" s="40" customFormat="1" x14ac:dyDescent="0.2"/>
    <row r="7993" s="40" customFormat="1" x14ac:dyDescent="0.2"/>
    <row r="7994" s="40" customFormat="1" x14ac:dyDescent="0.2"/>
    <row r="7995" s="40" customFormat="1" x14ac:dyDescent="0.2"/>
    <row r="7996" s="40" customFormat="1" x14ac:dyDescent="0.2"/>
    <row r="7997" s="40" customFormat="1" x14ac:dyDescent="0.2"/>
    <row r="7998" s="40" customFormat="1" x14ac:dyDescent="0.2"/>
    <row r="7999" s="40" customFormat="1" x14ac:dyDescent="0.2"/>
    <row r="8000" s="40" customFormat="1" x14ac:dyDescent="0.2"/>
    <row r="8001" s="40" customFormat="1" x14ac:dyDescent="0.2"/>
    <row r="8002" s="40" customFormat="1" x14ac:dyDescent="0.2"/>
    <row r="8003" s="40" customFormat="1" x14ac:dyDescent="0.2"/>
    <row r="8004" s="40" customFormat="1" x14ac:dyDescent="0.2"/>
    <row r="8005" s="40" customFormat="1" x14ac:dyDescent="0.2"/>
    <row r="800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rashoda'!Ispis_naslova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Erlač</cp:lastModifiedBy>
  <cp:lastPrinted>2024-04-03T05:06:18Z</cp:lastPrinted>
  <dcterms:created xsi:type="dcterms:W3CDTF">2022-08-12T12:51:27Z</dcterms:created>
  <dcterms:modified xsi:type="dcterms:W3CDTF">2024-04-22T10:47:30Z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